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827"/>
  <workbookPr/>
  <mc:AlternateContent xmlns:mc="http://schemas.openxmlformats.org/markup-compatibility/2006">
    <mc:Choice Requires="x15">
      <x15ac:absPath xmlns:x15ac="http://schemas.microsoft.com/office/spreadsheetml/2010/11/ac" url="https://undp-my.sharepoint.com/personal/aigul_zakirova_undp_org/Documents/AWP/"/>
    </mc:Choice>
  </mc:AlternateContent>
  <xr:revisionPtr revIDLastSave="375" documentId="8_{59748AF7-B10A-4FE9-AB79-94C94FED07EF}" xr6:coauthVersionLast="47" xr6:coauthVersionMax="47" xr10:uidLastSave="{87925C0B-7BD4-4408-B9A1-3384CA3AA986}"/>
  <bookViews>
    <workbookView xWindow="-108" yWindow="-108" windowWidth="23256" windowHeight="12576" xr2:uid="{00000000-000D-0000-FFFF-FFFF00000000}"/>
  </bookViews>
  <sheets>
    <sheet name="AWP 2022 Master Sheet " sheetId="1" r:id="rId1"/>
    <sheet name="M&amp;E Plan" sheetId="6" r:id="rId2"/>
    <sheet name="Procurement Plan" sheetId="2" r:id="rId3"/>
    <sheet name="HR Plan" sheetId="3" r:id="rId4"/>
    <sheet name="Budget by IA(LoAs)" sheetId="4" r:id="rId5"/>
    <sheet name="Fund Distribution" sheetId="11" r:id="rId6"/>
    <sheet name="DPC " sheetId="7" r:id="rId7"/>
  </sheets>
  <externalReferences>
    <externalReference r:id="rId8"/>
  </externalReferences>
  <definedNames>
    <definedName name="_xlnm._FilterDatabase" localSheetId="0" hidden="1">'AWP 2022 Master Sheet '!$A$22:$M$144</definedName>
    <definedName name="_xlnm._FilterDatabase" localSheetId="3" hidden="1">'HR Plan'!$A$9:$V$16</definedName>
    <definedName name="AA">#REF!</definedName>
    <definedName name="ColumnsFundingMech">#REF!</definedName>
    <definedName name="Data">#REF!</definedName>
    <definedName name="_xlnm.Database">#REF!</definedName>
    <definedName name="NPPdata">#REF!</definedName>
    <definedName name="rangenogs">'[1]NOGS-proforma07'!$A$5:$B$332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136" i="1" l="1"/>
  <c r="K42" i="7"/>
  <c r="K39" i="7"/>
  <c r="K47" i="1" l="1"/>
  <c r="K46" i="1"/>
  <c r="K29" i="1"/>
  <c r="K28" i="1"/>
  <c r="C4" i="11"/>
  <c r="C3" i="11"/>
  <c r="D5" i="4"/>
  <c r="C5" i="4"/>
  <c r="D4" i="4"/>
  <c r="C4" i="4"/>
  <c r="C3" i="4"/>
  <c r="K103" i="1"/>
  <c r="K94" i="1"/>
  <c r="K82" i="1"/>
  <c r="K73" i="1"/>
  <c r="K71" i="1"/>
  <c r="K30" i="1"/>
  <c r="L30" i="1" s="1"/>
  <c r="L138" i="1"/>
  <c r="M138" i="1" s="1"/>
  <c r="K134" i="1"/>
  <c r="L134" i="1" s="1"/>
  <c r="J16" i="3"/>
  <c r="M16" i="3" s="1"/>
  <c r="J15" i="3"/>
  <c r="J13" i="3"/>
  <c r="J12" i="3"/>
  <c r="L115" i="1"/>
  <c r="M115" i="1" s="1"/>
  <c r="K114" i="1"/>
  <c r="K113" i="1"/>
  <c r="K112" i="1"/>
  <c r="K80" i="1"/>
  <c r="K79" i="1"/>
  <c r="K78" i="1"/>
  <c r="L73" i="1"/>
  <c r="L51" i="1"/>
  <c r="L26" i="1"/>
  <c r="L27" i="1"/>
  <c r="L28" i="1"/>
  <c r="L29" i="1"/>
  <c r="L31" i="1"/>
  <c r="L32" i="1"/>
  <c r="L33" i="1"/>
  <c r="L34" i="1"/>
  <c r="L41" i="1"/>
  <c r="L42" i="1"/>
  <c r="L43" i="1"/>
  <c r="L44" i="1"/>
  <c r="L45" i="1"/>
  <c r="L46" i="1"/>
  <c r="L47" i="1"/>
  <c r="K50" i="1"/>
  <c r="L50" i="1" s="1"/>
  <c r="K40" i="1"/>
  <c r="L40" i="1" s="1"/>
  <c r="K39" i="1"/>
  <c r="L39" i="1" s="1"/>
  <c r="K38" i="1"/>
  <c r="L38" i="1" s="1"/>
  <c r="K37" i="1"/>
  <c r="L37" i="1" s="1"/>
  <c r="K36" i="1"/>
  <c r="L36" i="1" s="1"/>
  <c r="K35" i="1"/>
  <c r="L35" i="1" s="1"/>
  <c r="M134" i="1" l="1"/>
  <c r="K48" i="1"/>
  <c r="N24" i="1"/>
  <c r="O24" i="1"/>
  <c r="P24" i="1"/>
  <c r="Q24" i="1"/>
  <c r="L135" i="1"/>
  <c r="M135" i="1" s="1"/>
  <c r="L137" i="1"/>
  <c r="M137" i="1" s="1"/>
  <c r="J14" i="3"/>
  <c r="L105" i="1"/>
  <c r="C49" i="7"/>
  <c r="C50" i="7" s="1"/>
  <c r="B57" i="7"/>
  <c r="M46" i="1" l="1"/>
  <c r="E50" i="7"/>
  <c r="F50" i="7" s="1"/>
  <c r="E51" i="7"/>
  <c r="E55" i="7" l="1"/>
  <c r="G55" i="7" s="1"/>
  <c r="H55" i="7" s="1"/>
  <c r="E54" i="7"/>
  <c r="G54" i="7" s="1"/>
  <c r="H54" i="7" s="1"/>
  <c r="E57" i="7"/>
  <c r="G57" i="7" s="1"/>
  <c r="H57" i="7" s="1"/>
  <c r="E53" i="7"/>
  <c r="E56" i="7"/>
  <c r="G56" i="7" s="1"/>
  <c r="H56" i="7" s="1"/>
  <c r="E52" i="7"/>
  <c r="G52" i="7" s="1"/>
  <c r="H52" i="7" s="1"/>
  <c r="G53" i="7" l="1"/>
  <c r="H53" i="7" s="1"/>
  <c r="Q108" i="1" l="1"/>
  <c r="P108" i="1"/>
  <c r="O108" i="1"/>
  <c r="N108" i="1"/>
  <c r="Q107" i="1"/>
  <c r="P107" i="1"/>
  <c r="O107" i="1"/>
  <c r="N107" i="1"/>
  <c r="L106" i="1"/>
  <c r="M106" i="1" s="1"/>
  <c r="Q104" i="1"/>
  <c r="P104" i="1"/>
  <c r="O104" i="1"/>
  <c r="N104" i="1"/>
  <c r="L104" i="1"/>
  <c r="M104" i="1" s="1"/>
  <c r="N103" i="1"/>
  <c r="O103" i="1"/>
  <c r="P103" i="1"/>
  <c r="Q103" i="1"/>
  <c r="L103" i="1" l="1"/>
  <c r="M103" i="1" s="1"/>
  <c r="K107" i="1"/>
  <c r="K108" i="1" s="1"/>
  <c r="M107" i="1"/>
  <c r="M108" i="1" s="1"/>
  <c r="L107" i="1" l="1"/>
  <c r="L108" i="1" s="1"/>
  <c r="B36" i="7"/>
  <c r="C28" i="7"/>
  <c r="C56" i="7" l="1"/>
  <c r="F56" i="7" s="1"/>
  <c r="C53" i="7"/>
  <c r="F53" i="7" s="1"/>
  <c r="C52" i="7"/>
  <c r="C55" i="7"/>
  <c r="F55" i="7" s="1"/>
  <c r="C54" i="7"/>
  <c r="F54" i="7" s="1"/>
  <c r="C29" i="7"/>
  <c r="F52" i="7" l="1"/>
  <c r="C57" i="7"/>
  <c r="C31" i="7"/>
  <c r="C32" i="7"/>
  <c r="C34" i="7"/>
  <c r="C33" i="7"/>
  <c r="C35" i="7"/>
  <c r="L136" i="1"/>
  <c r="M136" i="1" s="1"/>
  <c r="E29" i="7"/>
  <c r="F29" i="7" s="1"/>
  <c r="E30" i="7"/>
  <c r="E35" i="7" l="1"/>
  <c r="E31" i="7"/>
  <c r="G31" i="7" s="1"/>
  <c r="H31" i="7" s="1"/>
  <c r="E34" i="7"/>
  <c r="G34" i="7" s="1"/>
  <c r="H34" i="7" s="1"/>
  <c r="E36" i="7"/>
  <c r="G36" i="7" s="1"/>
  <c r="H36" i="7" s="1"/>
  <c r="E32" i="7"/>
  <c r="G32" i="7" s="1"/>
  <c r="H32" i="7" s="1"/>
  <c r="E33" i="7"/>
  <c r="F33" i="7" s="1"/>
  <c r="C60" i="7"/>
  <c r="F57" i="7"/>
  <c r="C63" i="7"/>
  <c r="C59" i="7"/>
  <c r="F34" i="7"/>
  <c r="C36" i="7"/>
  <c r="F31" i="7" l="1"/>
  <c r="G35" i="7"/>
  <c r="H35" i="7" s="1"/>
  <c r="C61" i="7"/>
  <c r="E61" i="7" s="1"/>
  <c r="F35" i="7"/>
  <c r="F32" i="7"/>
  <c r="G33" i="7"/>
  <c r="H33" i="7" s="1"/>
  <c r="C39" i="7"/>
  <c r="F36" i="7"/>
  <c r="C38" i="7"/>
  <c r="C42" i="7"/>
  <c r="C40" i="7" l="1"/>
  <c r="E40" i="7"/>
  <c r="F12" i="2"/>
  <c r="K77" i="1" l="1"/>
  <c r="L140" i="1" l="1"/>
  <c r="M140" i="1" s="1"/>
  <c r="M13" i="3"/>
  <c r="K131" i="1" s="1"/>
  <c r="K125" i="1" l="1"/>
  <c r="K123" i="1"/>
  <c r="K121" i="1"/>
  <c r="K119" i="1" l="1"/>
  <c r="L118" i="1"/>
  <c r="K117" i="1" l="1"/>
  <c r="K126" i="1" s="1"/>
  <c r="L113" i="1"/>
  <c r="L114" i="1"/>
  <c r="M114" i="1" s="1"/>
  <c r="L116" i="1"/>
  <c r="M116" i="1" s="1"/>
  <c r="Q109" i="1"/>
  <c r="P109" i="1"/>
  <c r="O109" i="1"/>
  <c r="N109" i="1"/>
  <c r="L124" i="1"/>
  <c r="L122" i="1"/>
  <c r="L120" i="1"/>
  <c r="M120" i="1" s="1"/>
  <c r="L119" i="1"/>
  <c r="L112" i="1"/>
  <c r="K97" i="1"/>
  <c r="K85" i="1"/>
  <c r="K86" i="1" s="1"/>
  <c r="Q85" i="1"/>
  <c r="P85" i="1"/>
  <c r="O85" i="1"/>
  <c r="N85" i="1"/>
  <c r="L84" i="1"/>
  <c r="M84" i="1" s="1"/>
  <c r="L83" i="1"/>
  <c r="M83" i="1" s="1"/>
  <c r="L82" i="1"/>
  <c r="M82" i="1" s="1"/>
  <c r="L81" i="1"/>
  <c r="L80" i="1"/>
  <c r="M80" i="1" s="1"/>
  <c r="L79" i="1"/>
  <c r="M79" i="1" s="1"/>
  <c r="L78" i="1"/>
  <c r="M78" i="1" s="1"/>
  <c r="L69" i="1"/>
  <c r="M69" i="1" s="1"/>
  <c r="L68" i="1"/>
  <c r="M68" i="1" s="1"/>
  <c r="M45" i="1"/>
  <c r="K52" i="1"/>
  <c r="L49" i="1"/>
  <c r="M49" i="1" s="1"/>
  <c r="L123" i="1" l="1"/>
  <c r="M122" i="1"/>
  <c r="L125" i="1"/>
  <c r="M124" i="1"/>
  <c r="M81" i="1"/>
  <c r="D4" i="11"/>
  <c r="M47" i="1"/>
  <c r="L121" i="1"/>
  <c r="L117" i="1"/>
  <c r="M113" i="1"/>
  <c r="M112" i="1"/>
  <c r="L85" i="1"/>
  <c r="L126" i="1" l="1"/>
  <c r="L52" i="1"/>
  <c r="M51" i="1"/>
  <c r="M52" i="1" s="1"/>
  <c r="M117" i="1"/>
  <c r="N91" i="1" l="1"/>
  <c r="O91" i="1"/>
  <c r="P91" i="1"/>
  <c r="Q91" i="1"/>
  <c r="L95" i="1" l="1"/>
  <c r="M95" i="1" s="1"/>
  <c r="L76" i="1"/>
  <c r="M76" i="1" s="1"/>
  <c r="N76" i="1"/>
  <c r="L67" i="1"/>
  <c r="M67" i="1" s="1"/>
  <c r="L23" i="1"/>
  <c r="L25" i="1"/>
  <c r="M25" i="1" l="1"/>
  <c r="M48" i="1" s="1"/>
  <c r="M23" i="1"/>
  <c r="M24" i="1" s="1"/>
  <c r="L24" i="1"/>
  <c r="L61" i="1"/>
  <c r="L48" i="1"/>
  <c r="N17" i="1"/>
  <c r="O17" i="1"/>
  <c r="P17" i="1"/>
  <c r="Q17" i="1"/>
  <c r="M53" i="1" l="1"/>
  <c r="L53" i="1"/>
  <c r="M61" i="1"/>
  <c r="F16" i="2"/>
  <c r="F20" i="2" s="1"/>
  <c r="M15" i="3" l="1"/>
  <c r="K133" i="1" s="1"/>
  <c r="M12" i="3"/>
  <c r="K130" i="1" s="1"/>
  <c r="M14" i="3"/>
  <c r="L131" i="1" l="1"/>
  <c r="K132" i="1"/>
  <c r="L132" i="1" s="1"/>
  <c r="M132" i="1" s="1"/>
  <c r="C5" i="11"/>
  <c r="C6" i="4"/>
  <c r="L133" i="1"/>
  <c r="M133" i="1" s="1"/>
  <c r="M17" i="3"/>
  <c r="K24" i="1" l="1"/>
  <c r="K53" i="1" s="1"/>
  <c r="M131" i="1" l="1"/>
  <c r="L130" i="1"/>
  <c r="M130" i="1" s="1"/>
  <c r="L94" i="1"/>
  <c r="L70" i="1"/>
  <c r="L74" i="1"/>
  <c r="M74" i="1" s="1"/>
  <c r="L66" i="1"/>
  <c r="M66" i="1" s="1"/>
  <c r="L65" i="1"/>
  <c r="M65" i="1" s="1"/>
  <c r="L64" i="1"/>
  <c r="M64" i="1" s="1"/>
  <c r="L63" i="1"/>
  <c r="M63" i="1" s="1"/>
  <c r="L75" i="1" l="1"/>
  <c r="M75" i="1" s="1"/>
  <c r="L62" i="1"/>
  <c r="L96" i="1"/>
  <c r="M96" i="1" s="1"/>
  <c r="L71" i="1"/>
  <c r="M71" i="1" s="1"/>
  <c r="M94" i="1"/>
  <c r="M62" i="1" l="1"/>
  <c r="M77" i="1"/>
  <c r="D5" i="11"/>
  <c r="G6" i="11" s="1"/>
  <c r="D3" i="4"/>
  <c r="K98" i="1"/>
  <c r="M85" i="1" l="1"/>
  <c r="M86" i="1" s="1"/>
  <c r="C4" i="7"/>
  <c r="C5" i="7" s="1"/>
  <c r="B12" i="7"/>
  <c r="M99" i="3"/>
  <c r="E6" i="7" l="1"/>
  <c r="C7" i="7"/>
  <c r="C11" i="7"/>
  <c r="C9" i="7"/>
  <c r="C8" i="7"/>
  <c r="E5" i="7"/>
  <c r="F5" i="7" s="1"/>
  <c r="C10" i="7"/>
  <c r="E7" i="7" l="1"/>
  <c r="L77" i="1"/>
  <c r="L86" i="1" s="1"/>
  <c r="E10" i="7"/>
  <c r="G10" i="7" s="1"/>
  <c r="H10" i="7" s="1"/>
  <c r="E11" i="7"/>
  <c r="F11" i="7" s="1"/>
  <c r="E9" i="7"/>
  <c r="G9" i="7" s="1"/>
  <c r="H9" i="7" s="1"/>
  <c r="E8" i="7"/>
  <c r="G8" i="7" s="1"/>
  <c r="H8" i="7" s="1"/>
  <c r="E12" i="7"/>
  <c r="G12" i="7" s="1"/>
  <c r="H12" i="7" s="1"/>
  <c r="C12" i="7"/>
  <c r="G7" i="7"/>
  <c r="H7" i="7" s="1"/>
  <c r="F7" i="7"/>
  <c r="G11" i="7" l="1"/>
  <c r="H11" i="7" s="1"/>
  <c r="F10" i="7"/>
  <c r="L97" i="1"/>
  <c r="L98" i="1" s="1"/>
  <c r="F9" i="7"/>
  <c r="F8" i="7"/>
  <c r="C14" i="7"/>
  <c r="F12" i="7"/>
  <c r="C15" i="7"/>
  <c r="C18" i="7"/>
  <c r="K141" i="1" l="1"/>
  <c r="K142" i="1" s="1"/>
  <c r="L139" i="1"/>
  <c r="C7" i="4"/>
  <c r="C16" i="7"/>
  <c r="E16" i="7" s="1"/>
  <c r="M139" i="1" l="1"/>
  <c r="D3" i="11"/>
  <c r="C6" i="11"/>
  <c r="D6" i="4"/>
  <c r="D7" i="4" s="1"/>
  <c r="L141" i="1"/>
  <c r="L142" i="1" s="1"/>
  <c r="M141" i="1" l="1"/>
  <c r="D6" i="11"/>
  <c r="Q120" i="1"/>
  <c r="P120" i="1"/>
  <c r="O120" i="1"/>
  <c r="N120" i="1"/>
  <c r="Q117" i="1"/>
  <c r="P117" i="1"/>
  <c r="O117" i="1"/>
  <c r="N117" i="1"/>
  <c r="Q112" i="1"/>
  <c r="P112" i="1"/>
  <c r="O112" i="1"/>
  <c r="N112" i="1"/>
  <c r="Q111" i="1"/>
  <c r="P111" i="1"/>
  <c r="O111" i="1"/>
  <c r="N111" i="1"/>
  <c r="Q110" i="1"/>
  <c r="P110" i="1"/>
  <c r="O110" i="1"/>
  <c r="N110" i="1"/>
  <c r="Q100" i="1"/>
  <c r="P100" i="1"/>
  <c r="O100" i="1"/>
  <c r="N100" i="1"/>
  <c r="Q99" i="1"/>
  <c r="P99" i="1"/>
  <c r="O99" i="1"/>
  <c r="N99" i="1"/>
  <c r="R98" i="1"/>
  <c r="Q98" i="1"/>
  <c r="P98" i="1"/>
  <c r="O98" i="1"/>
  <c r="N98" i="1"/>
  <c r="Q93" i="1"/>
  <c r="P93" i="1"/>
  <c r="O93" i="1"/>
  <c r="N93" i="1"/>
  <c r="M97" i="1"/>
  <c r="M98" i="1" s="1"/>
  <c r="Q92" i="1"/>
  <c r="P92" i="1"/>
  <c r="O92" i="1"/>
  <c r="N92" i="1"/>
  <c r="Q90" i="1"/>
  <c r="P90" i="1"/>
  <c r="O90" i="1"/>
  <c r="N90" i="1"/>
  <c r="R89" i="1"/>
  <c r="Q89" i="1"/>
  <c r="P89" i="1"/>
  <c r="O89" i="1"/>
  <c r="N89" i="1"/>
  <c r="Q87" i="1"/>
  <c r="P87" i="1"/>
  <c r="O87" i="1"/>
  <c r="N87" i="1"/>
  <c r="Q86" i="1"/>
  <c r="P86" i="1"/>
  <c r="O86" i="1"/>
  <c r="N86" i="1"/>
  <c r="Q77" i="1"/>
  <c r="P77" i="1"/>
  <c r="O77" i="1"/>
  <c r="N77" i="1"/>
  <c r="Q76" i="1"/>
  <c r="P76" i="1"/>
  <c r="O76" i="1"/>
  <c r="Q75" i="1"/>
  <c r="P75" i="1"/>
  <c r="O75" i="1"/>
  <c r="N75" i="1"/>
  <c r="Q74" i="1"/>
  <c r="P74" i="1"/>
  <c r="O74" i="1"/>
  <c r="N74" i="1"/>
  <c r="Q58" i="1"/>
  <c r="P58" i="1"/>
  <c r="O58" i="1"/>
  <c r="N58" i="1"/>
  <c r="Q57" i="1"/>
  <c r="P57" i="1"/>
  <c r="O57" i="1"/>
  <c r="N57" i="1"/>
  <c r="R56" i="1"/>
  <c r="Q56" i="1"/>
  <c r="P56" i="1"/>
  <c r="O56" i="1"/>
  <c r="N56" i="1"/>
  <c r="Q54" i="1"/>
  <c r="P54" i="1"/>
  <c r="O54" i="1"/>
  <c r="N54" i="1"/>
  <c r="Q53" i="1"/>
  <c r="P53" i="1"/>
  <c r="O53" i="1"/>
  <c r="N53" i="1"/>
  <c r="R23" i="1"/>
  <c r="Q23" i="1"/>
  <c r="P23" i="1"/>
  <c r="O23" i="1"/>
  <c r="N23" i="1"/>
  <c r="Q22" i="1"/>
  <c r="P22" i="1"/>
  <c r="O22" i="1"/>
  <c r="N22" i="1"/>
  <c r="Q21" i="1"/>
  <c r="P21" i="1"/>
  <c r="O21" i="1"/>
  <c r="N21" i="1"/>
  <c r="Q19" i="1"/>
  <c r="P19" i="1"/>
  <c r="O19" i="1"/>
  <c r="N19" i="1"/>
  <c r="Q18" i="1"/>
  <c r="P18" i="1"/>
  <c r="O18" i="1"/>
  <c r="N18" i="1"/>
  <c r="Q16" i="1"/>
  <c r="P16" i="1"/>
  <c r="O16" i="1"/>
  <c r="N16" i="1"/>
  <c r="Q15" i="1"/>
  <c r="P15" i="1"/>
  <c r="O15" i="1"/>
  <c r="N15" i="1"/>
  <c r="Q14" i="1"/>
  <c r="P14" i="1"/>
  <c r="O14" i="1"/>
  <c r="N14" i="1"/>
  <c r="S12" i="1"/>
  <c r="Q12" i="1"/>
  <c r="P12" i="1"/>
  <c r="O12" i="1"/>
  <c r="N12" i="1"/>
  <c r="M142" i="1" l="1"/>
  <c r="M119" i="1"/>
  <c r="M121" i="1" l="1"/>
  <c r="M123" i="1" s="1"/>
  <c r="M125" i="1" s="1"/>
  <c r="M126"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Yosief Abraha</author>
    <author>tc={AB229F36-6395-4371-AADF-F87430C4C5AC}</author>
  </authors>
  <commentList>
    <comment ref="K22" authorId="0" shapeId="0" xr:uid="{00000000-0006-0000-0000-000001000000}">
      <text>
        <r>
          <rPr>
            <b/>
            <sz val="9"/>
            <color indexed="81"/>
            <rFont val="Tahoma"/>
            <family val="2"/>
          </rPr>
          <t>Yosief Abraha:</t>
        </r>
        <r>
          <rPr>
            <sz val="9"/>
            <color indexed="81"/>
            <rFont val="Tahoma"/>
            <family val="2"/>
          </rPr>
          <t xml:space="preserve">
</t>
        </r>
      </text>
    </comment>
    <comment ref="K59" authorId="0" shapeId="0" xr:uid="{F8C3B7B9-1305-4ED3-9C8B-B4F1DF69BD82}">
      <text>
        <r>
          <rPr>
            <b/>
            <sz val="9"/>
            <color indexed="81"/>
            <rFont val="Tahoma"/>
            <family val="2"/>
          </rPr>
          <t>Yosief Abraha:</t>
        </r>
        <r>
          <rPr>
            <sz val="9"/>
            <color indexed="81"/>
            <rFont val="Tahoma"/>
            <family val="2"/>
          </rPr>
          <t xml:space="preserve">
</t>
        </r>
      </text>
    </comment>
    <comment ref="K93" authorId="0" shapeId="0" xr:uid="{E278E96B-03EE-416E-91AB-86BAC1868C04}">
      <text>
        <r>
          <rPr>
            <b/>
            <sz val="9"/>
            <color indexed="81"/>
            <rFont val="Tahoma"/>
            <family val="2"/>
          </rPr>
          <t>Yosief Abraha:</t>
        </r>
        <r>
          <rPr>
            <sz val="9"/>
            <color indexed="81"/>
            <rFont val="Tahoma"/>
            <family val="2"/>
          </rPr>
          <t xml:space="preserve">
</t>
        </r>
      </text>
    </comment>
    <comment ref="K102" authorId="0" shapeId="0" xr:uid="{619330F7-F475-4914-9DD6-FA4FDC497B03}">
      <text>
        <r>
          <rPr>
            <b/>
            <sz val="9"/>
            <color indexed="81"/>
            <rFont val="Tahoma"/>
            <family val="2"/>
          </rPr>
          <t>Yosief Abraha:</t>
        </r>
        <r>
          <rPr>
            <sz val="9"/>
            <color indexed="81"/>
            <rFont val="Tahoma"/>
            <family val="2"/>
          </rPr>
          <t xml:space="preserve">
</t>
        </r>
      </text>
    </comment>
    <comment ref="K111" authorId="0" shapeId="0" xr:uid="{24519425-D578-4969-A568-02615E28A33E}">
      <text>
        <r>
          <rPr>
            <b/>
            <sz val="9"/>
            <color indexed="81"/>
            <rFont val="Tahoma"/>
            <family val="2"/>
          </rPr>
          <t>Yosief Abraha:</t>
        </r>
        <r>
          <rPr>
            <sz val="9"/>
            <color indexed="81"/>
            <rFont val="Tahoma"/>
            <family val="2"/>
          </rPr>
          <t xml:space="preserve">
</t>
        </r>
      </text>
    </comment>
    <comment ref="K129" authorId="0" shapeId="0" xr:uid="{3D32A5FA-2AB7-46B6-B5EC-6B44133A5EC5}">
      <text>
        <r>
          <rPr>
            <b/>
            <sz val="9"/>
            <color indexed="81"/>
            <rFont val="Tahoma"/>
            <family val="2"/>
          </rPr>
          <t>Yosief Abraha:</t>
        </r>
        <r>
          <rPr>
            <sz val="9"/>
            <color indexed="81"/>
            <rFont val="Tahoma"/>
            <family val="2"/>
          </rPr>
          <t xml:space="preserve">
</t>
        </r>
      </text>
    </comment>
    <comment ref="M129" authorId="1" shapeId="0" xr:uid="{AB229F36-6395-4371-AADF-F87430C4C5AC}">
      <text>
        <t>[Threaded comment]
Your version of Excel allows you to read this threaded comment; however, any edits to it will get removed if the file is opened in a newer version of Excel. Learn more: https://go.microsoft.com/fwlink/?linkid=870924
Comment:
    please check</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tc={CA0311D9-1142-4DEB-ADED-FE8627E62BE3}</author>
  </authors>
  <commentList>
    <comment ref="I2" authorId="0" shapeId="0" xr:uid="{CA0311D9-1142-4DEB-ADED-FE8627E62BE3}">
      <text>
        <t>[Threaded comment]
Your version of Excel allows you to read this threaded comment; however, any edits to it will get removed if the file is opened in a newer version of Excel. Learn more: https://go.microsoft.com/fwlink/?linkid=870924
Comment:
    Fill the M&amp;E activities cost of the project in this column</t>
      </text>
    </comment>
  </commentList>
</comments>
</file>

<file path=xl/sharedStrings.xml><?xml version="1.0" encoding="utf-8"?>
<sst xmlns="http://schemas.openxmlformats.org/spreadsheetml/2006/main" count="1167" uniqueCount="418">
  <si>
    <t>Annual Work Plan (AWP)</t>
  </si>
  <si>
    <t xml:space="preserve">Restricted Columns Please Do not Change This Area or Columns </t>
  </si>
  <si>
    <t xml:space="preserve">SP Outcome (UNDP 2014-2017  Strategic Plan):  </t>
  </si>
  <si>
    <t>NPP Cluster:</t>
  </si>
  <si>
    <t>National Priority Programmes:</t>
  </si>
  <si>
    <t>NPP Component:</t>
  </si>
  <si>
    <t>Related CPD Outcome:</t>
  </si>
  <si>
    <t>CPD indicators, baseline and targets:</t>
  </si>
  <si>
    <t>Related CPD Output/s:</t>
  </si>
  <si>
    <t>Tokyo Mutual Accountability Framework (TMAF) Area:</t>
  </si>
  <si>
    <t>New Deal Area:</t>
  </si>
  <si>
    <t>Programme Cluster:</t>
  </si>
  <si>
    <t>Project Modality: (NIM/DIM)</t>
  </si>
  <si>
    <t>Implementing Partner (IP):</t>
  </si>
  <si>
    <t>On-budget/Off-budget:</t>
  </si>
  <si>
    <t>Off-budget:</t>
  </si>
  <si>
    <t>Funding Modality</t>
  </si>
  <si>
    <t>NPP Sub-components</t>
  </si>
  <si>
    <t xml:space="preserve"> </t>
  </si>
  <si>
    <t xml:space="preserve">Indicators: </t>
  </si>
  <si>
    <t xml:space="preserve"> Baseline:</t>
  </si>
  <si>
    <t>Annual Targets:</t>
  </si>
  <si>
    <t xml:space="preserve">PLANNED ACTIVITIY  </t>
  </si>
  <si>
    <t>Activity Indicators  when Relevant</t>
  </si>
  <si>
    <t>Actions / Inputs Description</t>
  </si>
  <si>
    <t>TIMEFRAME</t>
  </si>
  <si>
    <t>PLANNED BUDGET</t>
  </si>
  <si>
    <t>List Activity Results</t>
  </si>
  <si>
    <t xml:space="preserve"> List Activity Indicators </t>
  </si>
  <si>
    <t>Associated Actions/Results</t>
  </si>
  <si>
    <t>RESPONSIBLE PARTY</t>
  </si>
  <si>
    <t xml:space="preserve">Executed by </t>
  </si>
  <si>
    <t>Donor</t>
  </si>
  <si>
    <t>Fund Code</t>
  </si>
  <si>
    <t>Budget Account &amp; Description</t>
  </si>
  <si>
    <t>Output ID</t>
  </si>
  <si>
    <t xml:space="preserve">Activity Results </t>
  </si>
  <si>
    <t xml:space="preserve">Activity Indicators </t>
  </si>
  <si>
    <t>abc</t>
  </si>
  <si>
    <t>04000</t>
  </si>
  <si>
    <t xml:space="preserve"> Activity Result 1.1:</t>
  </si>
  <si>
    <t>cba</t>
  </si>
  <si>
    <t xml:space="preserve"> Activity Result 1.2:</t>
  </si>
  <si>
    <t xml:space="preserve"> Activity Result 1.3:</t>
  </si>
  <si>
    <t xml:space="preserve"> Activity Result 1.4:</t>
  </si>
  <si>
    <t>Output 1 Total:</t>
  </si>
  <si>
    <t>71200 - International Consultants</t>
  </si>
  <si>
    <t>Subtotal Activity Result 2.1:</t>
  </si>
  <si>
    <t>75700 - Training, Workshops and Confer</t>
  </si>
  <si>
    <t>Subtotal Activity Result 2.2:</t>
  </si>
  <si>
    <t>Subtotal Activity Result 2.3:</t>
  </si>
  <si>
    <t>Output 2 Total:</t>
  </si>
  <si>
    <t>edc</t>
  </si>
  <si>
    <t>Subtotal Activity Result 3.3:</t>
  </si>
  <si>
    <t>Output 3 Total:</t>
  </si>
  <si>
    <t>fgh</t>
  </si>
  <si>
    <t>Subtotal Activity Result 4.1:</t>
  </si>
  <si>
    <t>Output 4 Total:</t>
  </si>
  <si>
    <t>Output 5 Total:</t>
  </si>
  <si>
    <t>61300 - Salary &amp; Post Adj Cst-IP Staff</t>
  </si>
  <si>
    <t>Funded</t>
  </si>
  <si>
    <t>Unfunded</t>
  </si>
  <si>
    <t>Total</t>
  </si>
  <si>
    <t>PROJECT TOTAL</t>
  </si>
  <si>
    <t>Project Tolerance (the permissible deviation from a plan - in terms of time and cost without bringing the deviation to the attention of the  the Project Board/Streering Committee:)</t>
  </si>
  <si>
    <t>Q1</t>
  </si>
  <si>
    <t>Q2</t>
  </si>
  <si>
    <t>Please note that this Procurement Plan is based on UNDP's Programmed and Operations Policies and Procedures (POPP) and the Results Based Management (RBM) guidelines of UNDP. Once signed and approved, the plan authorizes the Procurement Unit of the Supply Chain Management Office to implement it fully in accordance with POPP.</t>
  </si>
  <si>
    <t>Grand Total</t>
  </si>
  <si>
    <t>6</t>
  </si>
  <si>
    <t>5</t>
  </si>
  <si>
    <t>4</t>
  </si>
  <si>
    <t>3</t>
  </si>
  <si>
    <t>2</t>
  </si>
  <si>
    <t>1</t>
  </si>
  <si>
    <t>SUB-Total 2</t>
  </si>
  <si>
    <t>Remarks</t>
  </si>
  <si>
    <t>Preferred Place of Delivery</t>
  </si>
  <si>
    <t>Desired Delivery Date</t>
  </si>
  <si>
    <t>Donor/Fund</t>
  </si>
  <si>
    <t>Budget Account</t>
  </si>
  <si>
    <t>Chart of Account</t>
  </si>
  <si>
    <t>Reference to Project Activity</t>
  </si>
  <si>
    <t>Allocated Amount / Budget/ as per contract</t>
  </si>
  <si>
    <t>Responsible Party</t>
  </si>
  <si>
    <t>Estimated Quantity</t>
  </si>
  <si>
    <t>Non - Standard / Specialist Item (Does not fit into Categories Listed)</t>
  </si>
  <si>
    <t>Procurement Category</t>
  </si>
  <si>
    <t>Item No.</t>
  </si>
  <si>
    <r>
      <t>3.</t>
    </r>
    <r>
      <rPr>
        <sz val="10"/>
        <color indexed="8"/>
        <rFont val="Calibri"/>
        <family val="2"/>
        <scheme val="minor"/>
      </rPr>
      <t>        Organization Chart must be attached to the Annual HR Plan.</t>
    </r>
  </si>
  <si>
    <r>
      <t>2.</t>
    </r>
    <r>
      <rPr>
        <sz val="10"/>
        <color indexed="8"/>
        <rFont val="Calibri"/>
        <family val="2"/>
        <scheme val="minor"/>
      </rPr>
      <t xml:space="preserve">       Terms of Reference (TOR) and  COA must be provided by the Project while making the recruitment request at least five months ahead of the preferred date of joining. </t>
    </r>
  </si>
  <si>
    <t>Date: _________________________________________</t>
  </si>
  <si>
    <t>Date: ________________________________</t>
  </si>
  <si>
    <t>Date:__________________________________________</t>
  </si>
  <si>
    <t xml:space="preserve">Name, Title: </t>
  </si>
  <si>
    <t>Name, Title: Albert Soer, Portfolio Manager</t>
  </si>
  <si>
    <t xml:space="preserve">Name, Title:   Safiou Esso Ouro-Doni, Deputy Country Director (Operations) </t>
  </si>
  <si>
    <t xml:space="preserve">Signature: </t>
  </si>
  <si>
    <t>Signature: ____________________________</t>
  </si>
  <si>
    <t>Signature:_____________________________________</t>
  </si>
  <si>
    <t>Reviewed by HR Unit or DCD Operations:</t>
  </si>
  <si>
    <t xml:space="preserve">Endorsed by: </t>
  </si>
  <si>
    <t>Number</t>
  </si>
  <si>
    <t>Output</t>
  </si>
  <si>
    <t>Second</t>
  </si>
  <si>
    <t xml:space="preserve">First </t>
  </si>
  <si>
    <t>Project End date</t>
  </si>
  <si>
    <t>Required period of extension</t>
  </si>
  <si>
    <t>Expected or actual End of Contract</t>
  </si>
  <si>
    <t>Funds Available (Yes/No)</t>
  </si>
  <si>
    <t>Actvity</t>
  </si>
  <si>
    <t>Project ID</t>
  </si>
  <si>
    <t>Project Name</t>
  </si>
  <si>
    <t>Estimated Budget</t>
  </si>
  <si>
    <t>Percentage</t>
  </si>
  <si>
    <t>Service Month</t>
  </si>
  <si>
    <t>Pro Forma per month</t>
  </si>
  <si>
    <t>Grade</t>
  </si>
  <si>
    <t>Category (National/ International)</t>
  </si>
  <si>
    <t>Type of Contract</t>
  </si>
  <si>
    <t>Post Number</t>
  </si>
  <si>
    <t>Status (Vacant/Filled)</t>
  </si>
  <si>
    <t>Incumbent (Name)</t>
  </si>
  <si>
    <t>Post Title</t>
  </si>
  <si>
    <t>No.</t>
  </si>
  <si>
    <t>UNDP Somalia</t>
  </si>
  <si>
    <t xml:space="preserve">Total </t>
  </si>
  <si>
    <t>001981</t>
  </si>
  <si>
    <t>UNDP</t>
  </si>
  <si>
    <t>AWP Budget</t>
  </si>
  <si>
    <t>IA Code</t>
  </si>
  <si>
    <t>Implementing Agent</t>
  </si>
  <si>
    <t>Funding by IA</t>
  </si>
  <si>
    <t>Estimated Cost</t>
  </si>
  <si>
    <t xml:space="preserve">Baseline </t>
  </si>
  <si>
    <t>Indicators</t>
  </si>
  <si>
    <t>Output baseline statement</t>
  </si>
  <si>
    <t>Outcome/Output formulation</t>
  </si>
  <si>
    <t>Targets</t>
  </si>
  <si>
    <t>Programmable - net</t>
  </si>
  <si>
    <t xml:space="preserve">check </t>
  </si>
  <si>
    <t>DPC-74500</t>
  </si>
  <si>
    <t>DPC-64300</t>
  </si>
  <si>
    <t>Distribution of DPC</t>
  </si>
  <si>
    <t>Total DPC</t>
  </si>
  <si>
    <t>Operations</t>
  </si>
  <si>
    <t>Prog Oversight</t>
  </si>
  <si>
    <t xml:space="preserve">M&amp;E </t>
  </si>
  <si>
    <t>Communications</t>
  </si>
  <si>
    <t>Security</t>
  </si>
  <si>
    <t>programmable after DPC</t>
  </si>
  <si>
    <t>DPC:</t>
  </si>
  <si>
    <t xml:space="preserve">Programmable </t>
  </si>
  <si>
    <t>control:</t>
  </si>
  <si>
    <t>Please fill the BLUE box with the Income / AWP</t>
  </si>
  <si>
    <t>Available resources</t>
  </si>
  <si>
    <t>USD</t>
  </si>
  <si>
    <t>Calculator:</t>
  </si>
  <si>
    <t>- Action: Workshops and other logistic support</t>
  </si>
  <si>
    <t>Consultancies</t>
  </si>
  <si>
    <t>SUB-Total 1</t>
  </si>
  <si>
    <t>71600 - Travel</t>
  </si>
  <si>
    <t>2.2.1 Pillar Alignment</t>
  </si>
  <si>
    <t>2.2.2 NDP Costing</t>
  </si>
  <si>
    <t>2.2.4 AIMS Implementation</t>
  </si>
  <si>
    <t>009567</t>
  </si>
  <si>
    <t>International Consultant ($1000*30days)</t>
  </si>
  <si>
    <t>International Consultant ($1000*50days)</t>
  </si>
  <si>
    <t>Budget amount</t>
  </si>
  <si>
    <t xml:space="preserve"> Activity Result 2.2: NDP Alignment</t>
  </si>
  <si>
    <t>Activity 2.2.2</t>
  </si>
  <si>
    <t xml:space="preserve"> Activity Result 3.3
Support to Somaliland Ministry of Planning &amp; Development – Strengthening of the SDG office</t>
  </si>
  <si>
    <t>- Action: Support workshop/discussions with other ministries on the integration of planning in policies, strategies, plans and projects</t>
  </si>
  <si>
    <t xml:space="preserve"> Activity Result Activity 4.1: Develop longer term support  in planning on federal and FMS level
</t>
  </si>
  <si>
    <t>Activity 4.1</t>
  </si>
  <si>
    <r>
      <rPr>
        <b/>
        <sz val="12"/>
        <color indexed="8"/>
        <rFont val="Calibri"/>
        <family val="2"/>
      </rPr>
      <t xml:space="preserve">Prepared by Project Manager: </t>
    </r>
    <r>
      <rPr>
        <sz val="12"/>
        <color indexed="8"/>
        <rFont val="Calibri"/>
        <family val="2"/>
      </rPr>
      <t xml:space="preserve">                                                                                                             </t>
    </r>
    <r>
      <rPr>
        <b/>
        <sz val="12"/>
        <color indexed="8"/>
        <rFont val="Calibri"/>
        <family val="2"/>
      </rPr>
      <t>Signature                          Date_________________________________________________________________</t>
    </r>
  </si>
  <si>
    <r>
      <rPr>
        <b/>
        <sz val="12"/>
        <color indexed="8"/>
        <rFont val="Calibri"/>
        <family val="2"/>
      </rPr>
      <t>Approved by:</t>
    </r>
    <r>
      <rPr>
        <sz val="12"/>
        <color indexed="8"/>
        <rFont val="Calibri"/>
        <family val="2"/>
      </rPr>
      <t xml:space="preserve">  Deputy Resident Representative (Programme)                                                                </t>
    </r>
    <r>
      <rPr>
        <b/>
        <sz val="12"/>
        <color indexed="8"/>
        <rFont val="Calibri"/>
        <family val="2"/>
      </rPr>
      <t>Signature                          Date__________________________________________________________________</t>
    </r>
  </si>
  <si>
    <r>
      <rPr>
        <b/>
        <sz val="12"/>
        <color indexed="8"/>
        <rFont val="Calibri"/>
        <family val="2"/>
      </rPr>
      <t xml:space="preserve">Approved by: </t>
    </r>
    <r>
      <rPr>
        <sz val="12"/>
        <color indexed="8"/>
        <rFont val="Calibri"/>
        <family val="2"/>
      </rPr>
      <t xml:space="preserve">Deputy Resident Representative (Operations)                                                                </t>
    </r>
    <r>
      <rPr>
        <b/>
        <sz val="12"/>
        <color indexed="8"/>
        <rFont val="Calibri"/>
        <family val="2"/>
      </rPr>
      <t xml:space="preserve"> Signature                          Date_________________________________________________________________</t>
    </r>
  </si>
  <si>
    <t>TRAC</t>
  </si>
  <si>
    <t xml:space="preserve"> Activity Result 5.1: Project Management</t>
  </si>
  <si>
    <t xml:space="preserve">Output 1 (Atlas Output#  00119970): Federal Planning Framework </t>
  </si>
  <si>
    <t>Countries have strengthened Institutions to progressively deliver universal access to basic services</t>
  </si>
  <si>
    <t>Output 2.1.2: Sustainable Development Goals compliant national, state and district development frameworks endorsed.
Output 2.1.4:   National statistical plan that is fully funded and under implementation (Goal 17.18.3)</t>
  </si>
  <si>
    <t>Output 2.1:  Core functions of government ensure effective efficient transparent and accountable government management</t>
  </si>
  <si>
    <t>71800 - Contractual Services-Imp Partner</t>
  </si>
  <si>
    <t>Activity Result 1.3 M&amp;E Framework supported</t>
  </si>
  <si>
    <t>Output 2 (Atlas Output#  00119970): Federal Member States Planning Frameworks</t>
  </si>
  <si>
    <t xml:space="preserve">Output 3 (Atlas Output#  00119970): SDG Alignment </t>
  </si>
  <si>
    <t>Output 4 (Atlas Output#  00119970): Longer Term Support arrangements to Planning, M&amp;E and Statistics</t>
  </si>
  <si>
    <t>Output 5 (Atlas Output#  00119970): Project Management</t>
  </si>
  <si>
    <t>Sundry</t>
  </si>
  <si>
    <t>71400 - Contractual Services - Individual</t>
  </si>
  <si>
    <t>74500 - Misc–Operat Expenditures</t>
  </si>
  <si>
    <t>Portfolio Manager</t>
  </si>
  <si>
    <t>Filled</t>
  </si>
  <si>
    <t>FT</t>
  </si>
  <si>
    <t>International</t>
  </si>
  <si>
    <t>P5</t>
  </si>
  <si>
    <t xml:space="preserve">Portfoilo Operations Specialist </t>
  </si>
  <si>
    <t>Aigul</t>
  </si>
  <si>
    <t>Zakirova</t>
  </si>
  <si>
    <t>P3</t>
  </si>
  <si>
    <t>P2</t>
  </si>
  <si>
    <t>SC</t>
  </si>
  <si>
    <t>National</t>
  </si>
  <si>
    <t>M&amp;E &amp;Reporting Officer</t>
  </si>
  <si>
    <t>TA</t>
  </si>
  <si>
    <t>Proposed by (Project): UNDP/Planning</t>
  </si>
  <si>
    <t xml:space="preserve">(00125664 Atlas Award ID) - Project/Programme Title -Strategic Planning in Somalia </t>
  </si>
  <si>
    <t xml:space="preserve">Project/Programme Title:  Strategic Planning in Somalia </t>
  </si>
  <si>
    <t>Award ID: 00125664</t>
  </si>
  <si>
    <t>Project ID: Atlas Project 00119970</t>
  </si>
  <si>
    <t>Project ID: 00119970</t>
  </si>
  <si>
    <t>MoPIED</t>
  </si>
  <si>
    <t>MoP Somaliland</t>
  </si>
  <si>
    <t>00012</t>
  </si>
  <si>
    <t>x</t>
  </si>
  <si>
    <t>Indicators: Development of Standards of Planning in the government at FGS and FMS level; # of FMS strategic plans aligned to NDP 9; Operational establishment of Somali National Bureau of Statistics and level of staffing in the national bureau of statistics</t>
  </si>
  <si>
    <t xml:space="preserve"> Baseline: No standards for planning in the government at FGS and FMS level in place; 0 FMS strategic plans aligned to NDP 9; Not yet established, law approved.</t>
  </si>
  <si>
    <t>Annual Targets: Standards for planning in the government at FGS and FMS level developed; 5 FMS strategic plans aligned to NDP 9; Somali National Bureau of Statistics established and adequately staffed.</t>
  </si>
  <si>
    <t xml:space="preserve">Indicators: Aid policy developed; % of projects with full information in AIMS; Regular coordination arrangement on FMS level
</t>
  </si>
  <si>
    <t xml:space="preserve"> Baseline: No Aid Policy yet; AIMS not yet operational; While Puntland has an operational structure, the other FMS only have irregular coordination meetings</t>
  </si>
  <si>
    <t>Annual Targets: Aid Policy endorsed; At least 50% of the projects entered in AIMS have full information; A regular coordination structure is operational in all 5 FMS</t>
  </si>
  <si>
    <t xml:space="preserve">Improved Economic Development </t>
  </si>
  <si>
    <t>Economic Development Pillar 3; Social Development Pillar 4</t>
  </si>
  <si>
    <t xml:space="preserve">National Planning </t>
  </si>
  <si>
    <t>CPD Outcome 2: Supporting institutions to improve peace, security, justice, the rule of law and safety of Somalis; and strategic plan; Strengthening accountability and supporting institutions that protect.</t>
  </si>
  <si>
    <t>Inclusive and Sustained Growth and Developmente Select</t>
  </si>
  <si>
    <t>Indicators: # of Guidelines for SDG localization finalized; SDG reporting arrangements developed and operational; Planning capacity of MOPIC Somaliland for SDGs</t>
  </si>
  <si>
    <t xml:space="preserve"> Baseline: Guidelines not yet made; No consolidated structure for reporting on progress of SDG implementation exists; SDG Unit in MOPIC Somaliland recently established</t>
  </si>
  <si>
    <t>Annual Targets: Guidelines for SDG localization in Somalia developed and finalized; A participatory and innovative structure for SDG reporting is operational, leading to the first SDG report in Somalia; SDG Unit in MOPIC Somaliland staffed, equipped and training initiated in implementation of iSDG integrated planning model</t>
  </si>
  <si>
    <t>012552</t>
  </si>
  <si>
    <t>Subtotal Activity Result 1.5:</t>
  </si>
  <si>
    <t>Subtotal Activity Result 1.3</t>
  </si>
  <si>
    <t>30000</t>
  </si>
  <si>
    <t>Swiss</t>
  </si>
  <si>
    <t>Activity result 1.7. Support Operationalization of NDP 9</t>
  </si>
  <si>
    <t>Advisory support Reporting officer, 6 months)</t>
  </si>
  <si>
    <t>Advisory support (40 days)/800 USD</t>
  </si>
  <si>
    <t>Support rental for AIMS server</t>
  </si>
  <si>
    <t xml:space="preserve">Activity Result 2.3. support to Investment Promotion </t>
  </si>
  <si>
    <t>Investment Promotion Events</t>
  </si>
  <si>
    <t>71200 - International consultant</t>
  </si>
  <si>
    <t>Output 6 (Atlas Output#  00119970): Support to Crisis Facility</t>
  </si>
  <si>
    <t>Activity Result 6.1 – Core Staffing </t>
  </si>
  <si>
    <t>- Action: Sr. Coordination Specialist (local hire)</t>
  </si>
  <si>
    <t>- Action: Operations Manager</t>
  </si>
  <si>
    <t>- Action: Young Professional Officers for Technical and Logistical Support</t>
  </si>
  <si>
    <t>Subtotal Activity Result 6.2:</t>
  </si>
  <si>
    <t>Subtotal Activity Result 6.3:</t>
  </si>
  <si>
    <t>Subtotal Activity Result 6.4:</t>
  </si>
  <si>
    <t>WB</t>
  </si>
  <si>
    <t>Subtotal Activity Result 6.5:</t>
  </si>
  <si>
    <t xml:space="preserve">Project Officer </t>
  </si>
  <si>
    <t>SC10</t>
  </si>
  <si>
    <t>Project Officer</t>
  </si>
  <si>
    <t>Professional services</t>
  </si>
  <si>
    <t>74100 - Professional services</t>
  </si>
  <si>
    <t>Donor Code</t>
  </si>
  <si>
    <t>Activity 1.5</t>
  </si>
  <si>
    <t>GiZ</t>
  </si>
  <si>
    <t>00012/04000</t>
  </si>
  <si>
    <t>Activity 2.3</t>
  </si>
  <si>
    <t xml:space="preserve">International Consultant </t>
  </si>
  <si>
    <t>NDP Costing</t>
  </si>
  <si>
    <t>Output 6 Total:</t>
  </si>
  <si>
    <t>Activity result 1.5 -Support to SNBS</t>
  </si>
  <si>
    <t>Subtotal Activity Result 1.7:</t>
  </si>
  <si>
    <t>Omar</t>
  </si>
  <si>
    <t>Isack</t>
  </si>
  <si>
    <t>Output 1 ‐ The Planning, M&amp;E and Statistics Framework established</t>
  </si>
  <si>
    <t>No standards for planning in the government at FGS and FMS level in place and FMS strategic plans not aligned to NDP 9</t>
  </si>
  <si>
    <t>1.1. No standards for planning in the government at FGS and FMS level in place;</t>
  </si>
  <si>
    <t>1.2. FMS strategic plans not aligned to NDP 9</t>
  </si>
  <si>
    <t>1.1. Standards for planning in the government at FGS and FMS level developed</t>
  </si>
  <si>
    <t>Output 2: Federal Member States Planning Frameworks</t>
  </si>
  <si>
    <t>The Baseline for output 2 will be NDC meets regularly, AIMS developed and launched ,  No updates of alignment of Pillar activity to NDP 9;  Alignment of Pillars to the NDP is uneven, Nonexistence of a regular meeting arrangement between FMS MOPICs and Directors Generals in ministries in each FMS and Nonexistence of a regular meeting platform for FMS and development &amp; humanitarian agencies for alignment of assistance</t>
  </si>
  <si>
    <t xml:space="preserve">2.3. No updates of alignment of Pillar activity to NDP 9; </t>
  </si>
  <si>
    <t>2.4 Alignment of Pillars to the NDP is uneven</t>
  </si>
  <si>
    <t xml:space="preserve">2.5. Nonexistence of a regular meeting arrangement between FMS MOPICs and Directors Generals in ministries in each FMS; </t>
  </si>
  <si>
    <t>2.6. Nonexistence of a regular meeting platform for FMS and development &amp; humanitarian agencies for alignment of assistance</t>
  </si>
  <si>
    <t xml:space="preserve">2.2. AIMS operational; </t>
  </si>
  <si>
    <t xml:space="preserve">2.3. Bi-annual updates of alignment of Pillar activity to NDP; </t>
  </si>
  <si>
    <t>2.4: mechanisms in place to analyses and strengthen alignment of Pillars with NDP</t>
  </si>
  <si>
    <t xml:space="preserve">2.5. Regular meeting arrangement between FMS MOPICs and Directors Generals in ministries in each FMS established. </t>
  </si>
  <si>
    <t>2.5. Regular meeting platform for FMS and development &amp; humanitarian agencies for alignment of assistance established</t>
  </si>
  <si>
    <t>Output 3: SDG Alignment</t>
  </si>
  <si>
    <t>The baseline for output 3 will be  Nonexistence of guidelines for SDG localization; Nonexistence of SDG report; 
and SDG Unit in MOPIC Somaliland recently established</t>
  </si>
  <si>
    <t xml:space="preserve"> 3.1. Existence of guidelines for SDG localization; 
3.2. Development of SDG report; 
3.3. Strengthened planning capacity of MOPIC Somaliland</t>
  </si>
  <si>
    <t>3.1. Nonexistence of guidelines for SDG localization</t>
  </si>
  <si>
    <t xml:space="preserve">3.2. Nonexistence of SDG report; </t>
  </si>
  <si>
    <t>3.3. SDG Unit in MOPIC Somaliland recently established</t>
  </si>
  <si>
    <t xml:space="preserve"> 3.1. Guidelines for SDG localization in Somalia developed; </t>
  </si>
  <si>
    <t xml:space="preserve">3.2. SDG report in Somalia developed; </t>
  </si>
  <si>
    <t>3.3. SDG Unit in MOPIC Somaliland staffed, equipped and training initiated in implementation of iSDG integrated planning model</t>
  </si>
  <si>
    <t>Output 4 : Longer Term Support arrangements to Planning, M&amp;E and Statistics</t>
  </si>
  <si>
    <t>No dedicated project in support to a long-term support arrangement to planning, M&amp;E and statistics in Somalia developed</t>
  </si>
  <si>
    <t>. Long-term support arrangements to planning, M&amp;E and Statistics in Somalia agreed upon</t>
  </si>
  <si>
    <t>Dedicated project in support to a long-term support arrangement to planning, M&amp;E and statistics in Somalia developed</t>
  </si>
  <si>
    <t xml:space="preserve">73100 - Rental&amp;Maintenance Premises </t>
  </si>
  <si>
    <t xml:space="preserve">GMS </t>
  </si>
  <si>
    <t>Professional srvcs</t>
  </si>
  <si>
    <t>Activity 3.3</t>
  </si>
  <si>
    <t>DPC Swiss</t>
  </si>
  <si>
    <t>1.2. FMS and FGS institutions'  strategic plans are fully alighned to NDP 9 aligned</t>
  </si>
  <si>
    <r>
      <t>(</t>
    </r>
    <r>
      <rPr>
        <sz val="10"/>
        <color theme="4"/>
        <rFont val="Calibri"/>
        <family val="2"/>
        <scheme val="minor"/>
      </rPr>
      <t>1.1. # Of standards of planning developed for the government  at both FMs and FGS levels</t>
    </r>
    <r>
      <rPr>
        <sz val="10"/>
        <color theme="1"/>
        <rFont val="Calibri"/>
        <family val="2"/>
        <scheme val="minor"/>
      </rPr>
      <t xml:space="preserve">) Development of Standards of Planning in the government at FGS Number  and FMS level;
</t>
    </r>
    <r>
      <rPr>
        <sz val="10"/>
        <color theme="4"/>
        <rFont val="Calibri"/>
        <family val="2"/>
        <scheme val="minor"/>
      </rPr>
      <t>1.2. # Of FMS and FGS institutions'  stratgic plans aligned to NDP 9.</t>
    </r>
  </si>
  <si>
    <t xml:space="preserve">Frequency of Data Collection </t>
  </si>
  <si>
    <t xml:space="preserve">Quaterly </t>
  </si>
  <si>
    <t>Mean of Verification (Source of Data)</t>
  </si>
  <si>
    <t xml:space="preserve">TPM &amp; Project progress reports </t>
  </si>
  <si>
    <t xml:space="preserve"> 2.1. NDC meets regularly</t>
  </si>
  <si>
    <r>
      <rPr>
        <b/>
        <sz val="10"/>
        <color theme="4"/>
        <rFont val="Calibri"/>
        <family val="2"/>
        <scheme val="minor"/>
      </rPr>
      <t>2.1. # Of meeting condcuted or held by  National Development</t>
    </r>
    <r>
      <rPr>
        <sz val="10"/>
        <color theme="1"/>
        <rFont val="Calibri"/>
        <family val="2"/>
        <scheme val="minor"/>
      </rPr>
      <t xml:space="preserve"> Council (NDC);
2.2. AIMS operational. 
2.3. Existence of an aid policy. 
2.4 Alignment of Pillar Activity (as monitored by the PWG) to NDP 9; 
2.5. Establishment of a regular meeting arrangement between FMS MOPICs and Directors Generals in ministries in each FMS. 
2.6. Establishment of a regular meeting platform for FMS and development &amp; humanitarian agencies for alignment of assistance</t>
    </r>
  </si>
  <si>
    <r>
      <t>. 2.1.</t>
    </r>
    <r>
      <rPr>
        <b/>
        <sz val="10"/>
        <color theme="4"/>
        <rFont val="Calibri"/>
        <family val="2"/>
        <scheme val="minor"/>
      </rPr>
      <t xml:space="preserve"> NCD meetings are less frequent.</t>
    </r>
  </si>
  <si>
    <r>
      <t>2.2. AIMS developed and launched</t>
    </r>
    <r>
      <rPr>
        <b/>
        <sz val="10"/>
        <color theme="4"/>
        <rFont val="Calibri"/>
        <family val="2"/>
        <scheme val="minor"/>
      </rPr>
      <t xml:space="preserve"> but not factional </t>
    </r>
  </si>
  <si>
    <r>
      <t>Field visits and mission reports</t>
    </r>
    <r>
      <rPr>
        <b/>
        <sz val="10"/>
        <rFont val="Calibri"/>
        <family val="2"/>
        <scheme val="minor"/>
      </rPr>
      <t xml:space="preserve"> </t>
    </r>
  </si>
  <si>
    <t>Field visits and mission reports</t>
  </si>
  <si>
    <t xml:space="preserve">Methods of Data Collection </t>
  </si>
  <si>
    <t xml:space="preserve">TPM Questionnaires, Checklist </t>
  </si>
  <si>
    <t>FGDs &amp;KIIs</t>
  </si>
  <si>
    <t xml:space="preserve">Field Observations </t>
  </si>
  <si>
    <t>Field Observations, FGDs &amp; KIIs</t>
  </si>
  <si>
    <t>00015</t>
  </si>
  <si>
    <t>PIP Planning</t>
  </si>
  <si>
    <t>00125664</t>
  </si>
  <si>
    <t>00119970</t>
  </si>
  <si>
    <t>yes</t>
  </si>
  <si>
    <t>Travel</t>
  </si>
  <si>
    <t>Year : 2022</t>
  </si>
  <si>
    <t>National Advisory support for gender statistics/Environment&amp;Governance</t>
  </si>
  <si>
    <t>Advisory support Environmental statistics International (50 days)</t>
  </si>
  <si>
    <t>Advisory support Environmental statistics National (50 days)</t>
  </si>
  <si>
    <t>GMS Swiss</t>
  </si>
  <si>
    <t xml:space="preserve">Advisory support </t>
  </si>
  <si>
    <t xml:space="preserve">Workshops-  First meeting for SDGs committee </t>
  </si>
  <si>
    <t>Workshops - First Voluantry Local Review for FGS</t>
  </si>
  <si>
    <t xml:space="preserve">Workshops - Second Voluantry Local Review for Civil Society and private sector </t>
  </si>
  <si>
    <t xml:space="preserve">Workshops - Final Voluntary Local Review for All </t>
  </si>
  <si>
    <t>Advisory support - SDG coordinator (4000 per month for 12 months)</t>
  </si>
  <si>
    <t>Advisory support - Data Analyst (3500 per month 12 months)</t>
  </si>
  <si>
    <t>Advisory support - Monitoring and evaluation Officer (3000 per month 12 month)</t>
  </si>
  <si>
    <t>Advisory support - Temporary Communication and Inforgraphic Specialist (3000 per month 7 months)</t>
  </si>
  <si>
    <t>Advisory support - Temporary report writing specialist (8000 per month 7 months)</t>
  </si>
  <si>
    <t>Advisory support - Project assistant (1500 per month 12 months)</t>
  </si>
  <si>
    <t>Travel costs within country (flights and perdiem)</t>
  </si>
  <si>
    <t xml:space="preserve">Travel costs for UN-NYHQ Presenation (5 member delegation) </t>
  </si>
  <si>
    <t>Production of a documentary clips on SDG for VNR</t>
  </si>
  <si>
    <t xml:space="preserve">Publication of Somalia SDG/VNR Report </t>
  </si>
  <si>
    <t>Miscellaneous Cost - bank charges, office utilities (water, electricity, internet, security guards)</t>
  </si>
  <si>
    <t>SNBS</t>
  </si>
  <si>
    <t>71800 - Contractual Services‐ImpPartn</t>
  </si>
  <si>
    <t>71300 - National Consultant</t>
  </si>
  <si>
    <t>64300/74500 - DPC</t>
  </si>
  <si>
    <t>75100 - GMS</t>
  </si>
  <si>
    <t>74200 - Printing, Publications</t>
  </si>
  <si>
    <t>Miscellaneous - bank charge</t>
  </si>
  <si>
    <t xml:space="preserve">- Action: Operationalization of NDP9 for FMS to develop annual plans with clear reporting mechanism </t>
  </si>
  <si>
    <t>- Action: Advisory support on operationalization of NDP9 (4000 per month 6 months)</t>
  </si>
  <si>
    <t>- Action: Miscellaneous - bank charge</t>
  </si>
  <si>
    <t>Funded 2022</t>
  </si>
  <si>
    <t>Un-Funded 2022</t>
  </si>
  <si>
    <t>Advisory support AIMS (50 days)*800</t>
  </si>
  <si>
    <t>Advisory support (1 person, 6 months)</t>
  </si>
  <si>
    <t>Advisory support (Social development Pillar lead, 6 months)</t>
  </si>
  <si>
    <t>Advisory support (Resilience Pillar lead, 6 months)</t>
  </si>
  <si>
    <t>Advisory support (Economic Development Pillar lead, 6 months)</t>
  </si>
  <si>
    <t>Advisory support (Gender and inclusivity lead, 6 months)</t>
  </si>
  <si>
    <t>Advisory support (Lawyer/Legal Expert, 6 months)</t>
  </si>
  <si>
    <t>Advisory support for Internal Audit Specialist 6 months</t>
  </si>
  <si>
    <t>Advisory support for Shocks and Risk Reduction Specialist 6 months</t>
  </si>
  <si>
    <t>AIMS management (manager, 6 months)</t>
  </si>
  <si>
    <t>AIMS management (2 assistants, 6 months)</t>
  </si>
  <si>
    <t>Principle Advisor (5000 USD 6 month)</t>
  </si>
  <si>
    <t xml:space="preserve">2 Senior Advisors (6 months) </t>
  </si>
  <si>
    <t xml:space="preserve">3 Interns (6  months) </t>
  </si>
  <si>
    <t>Advisory support for AEGIS prodoc development (30 Days/800 USD)</t>
  </si>
  <si>
    <t>Facilitate exposure to international and South –South /triangular cooperation best practices, study tour</t>
  </si>
  <si>
    <t xml:space="preserve">- Action: Planning specialist (drafting PRODOC planning) </t>
  </si>
  <si>
    <t>- Action: Advisory support (30days)/USD 800</t>
  </si>
  <si>
    <t>- Action: Advisory support (30 days)</t>
  </si>
  <si>
    <t>- Action: Recovery &amp; Resilience Coordinator</t>
  </si>
  <si>
    <t>- Action: Communication and reporting specialist to be contracted to design and beautify reports, brochures, social media outreach, etc. (output 1, 3 and national event)</t>
  </si>
  <si>
    <t>Activity Result 6.2 – SWG on resilience and food security convenes broad range of stakeholders to address specific coordination challenges related to R&amp;R</t>
  </si>
  <si>
    <t>- Action:  Convene at least 3 SWG meetings, prepare minutes and actions/decisions and ensure follow up at next SWG meeting and National launching of SWG Final Report</t>
  </si>
  <si>
    <t>Activity Result 6.3 - Support for internal (FGS-FMS) government coordination and joint planning ahead of and following key working group meetings</t>
  </si>
  <si>
    <t>- Action: One 2-page report summarizing where internal gov’t coordination has improved and where it could be further strengthened + documentation collected from the internal coordination process and a documentary of the work on the facility on recovery and resilience</t>
  </si>
  <si>
    <t>Activity Result 6.4 - On demand, light touch analytical and guidance notes on R&amp;R themes</t>
  </si>
  <si>
    <t>- Action: 4 2-pagers produced, translated in both English and Somali, and posted on MoPIED website-2-pagers could be used to present latest AIMS data on an R&amp;R theme, review recently produced planning framework and explore linkages with other planning tools, examine cross-cutting theme e.g., durable solutions in relation to a specific shock)</t>
  </si>
  <si>
    <t>Activity Result 6.5 - Government-led capacity building for use of coordination tools</t>
  </si>
  <si>
    <t>- Action: 4 info sessions (half of AIMS)
2 1-page “quick guides” produced in English and Somali- quick guides could cover e.g., the aid architecture, key messages and definitions on UCS agenda, MAF process, intro to durable solutions agenda, etc.)</t>
  </si>
  <si>
    <t>Portfolio Operations Manager P5 (25%)</t>
  </si>
  <si>
    <t>Portfolio Operations Specialist P3 (25%)</t>
  </si>
  <si>
    <t>Portfolio M&amp;E and reporting officer P2 (100%)</t>
  </si>
  <si>
    <t>Portfolio Operations Assistant (NUNV/SC7)</t>
  </si>
  <si>
    <t>Laura</t>
  </si>
  <si>
    <t>Rio</t>
  </si>
  <si>
    <t>Tendai</t>
  </si>
  <si>
    <t>Chabvuta</t>
  </si>
  <si>
    <t>Abdala</t>
  </si>
  <si>
    <t>Abdulkadir</t>
  </si>
  <si>
    <t>NUNV</t>
  </si>
  <si>
    <t>71500 - UNV</t>
  </si>
  <si>
    <t>Rent</t>
  </si>
  <si>
    <t>TOTAL DPC WB 12% as per the agreement</t>
  </si>
  <si>
    <t>TOTAL GMS WB 8%</t>
  </si>
  <si>
    <t>TOTAL DPC of 12% WB for the total USD 456,440</t>
  </si>
  <si>
    <t xml:space="preserve"> GMS WB for the total USD456,440</t>
  </si>
  <si>
    <t>Funded - 2022</t>
  </si>
  <si>
    <t>On-budget: 1,977,224</t>
  </si>
  <si>
    <t>Total Budget: 1,977,224</t>
  </si>
  <si>
    <t>Activity 2.2.4</t>
  </si>
  <si>
    <t>Activity5</t>
  </si>
  <si>
    <t>drafting PRODOC planning Somaliland</t>
  </si>
  <si>
    <t>VNR</t>
  </si>
  <si>
    <t>AIMS</t>
  </si>
  <si>
    <t xml:space="preserve">Advisory support for AEGIS prodoc development </t>
  </si>
  <si>
    <t>drafting PRODOC planning Somalia</t>
  </si>
  <si>
    <t>PROCUREMENT PLAN FOR - 2022</t>
  </si>
  <si>
    <t>Human Resources Plan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</si>
</sst>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43" formatCode="_(* #,##0.00_);_(* \(#,##0.00\);_(* &quot;-&quot;??_);_(@_)"/>
    <numFmt numFmtId="164" formatCode="[$-409]mmm\-yy;@"/>
    <numFmt numFmtId="165" formatCode="_(* #,##0_);_(* \(#,##0\);_(* &quot;-&quot;??_);_(@_)"/>
    <numFmt numFmtId="166" formatCode="&quot;$&quot;#,##0.00;[Red]&quot;$&quot;#,##0.00"/>
    <numFmt numFmtId="167" formatCode="&quot;$&quot;#,##0;[Red]&quot;$&quot;#,##0"/>
    <numFmt numFmtId="168" formatCode="_-* #,##0.00_-;\-* #,##0.00_-;_-* &quot;-&quot;??_-;_-@_-"/>
  </numFmts>
  <fonts count="47"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72"/>
      <color rgb="FFFF0000"/>
      <name val="Calibri"/>
      <family val="2"/>
      <scheme val="minor"/>
    </font>
    <font>
      <b/>
      <i/>
      <sz val="14"/>
      <color theme="1"/>
      <name val="Calibri"/>
      <family val="2"/>
      <scheme val="minor"/>
    </font>
    <font>
      <sz val="10"/>
      <color theme="1"/>
      <name val="Calibri"/>
      <family val="2"/>
      <scheme val="minor"/>
    </font>
    <font>
      <sz val="10"/>
      <color rgb="FFFF0000"/>
      <name val="Calibri"/>
      <family val="2"/>
      <scheme val="minor"/>
    </font>
    <font>
      <sz val="10"/>
      <color rgb="FFC00000"/>
      <name val="Calibri"/>
      <family val="2"/>
      <scheme val="minor"/>
    </font>
    <font>
      <i/>
      <sz val="10"/>
      <color theme="1"/>
      <name val="Calibri"/>
      <family val="2"/>
      <scheme val="minor"/>
    </font>
    <font>
      <b/>
      <sz val="10"/>
      <color theme="1"/>
      <name val="Calibri"/>
      <family val="2"/>
      <scheme val="minor"/>
    </font>
    <font>
      <b/>
      <i/>
      <sz val="10"/>
      <color theme="1"/>
      <name val="Calibri"/>
      <family val="2"/>
      <scheme val="minor"/>
    </font>
    <font>
      <sz val="10"/>
      <color theme="0"/>
      <name val="Calibri"/>
      <family val="2"/>
      <scheme val="minor"/>
    </font>
    <font>
      <i/>
      <sz val="10"/>
      <color theme="0"/>
      <name val="Calibri"/>
      <family val="2"/>
      <scheme val="minor"/>
    </font>
    <font>
      <b/>
      <sz val="10"/>
      <color theme="0"/>
      <name val="Calibri"/>
      <family val="2"/>
      <scheme val="minor"/>
    </font>
    <font>
      <sz val="9"/>
      <color theme="1"/>
      <name val="Calibri"/>
      <family val="2"/>
      <scheme val="minor"/>
    </font>
    <font>
      <sz val="9"/>
      <color indexed="81"/>
      <name val="Tahoma"/>
      <family val="2"/>
    </font>
    <font>
      <b/>
      <sz val="9"/>
      <color indexed="81"/>
      <name val="Tahoma"/>
      <family val="2"/>
    </font>
    <font>
      <b/>
      <sz val="11"/>
      <color theme="0"/>
      <name val="Calibri"/>
      <family val="2"/>
      <scheme val="minor"/>
    </font>
    <font>
      <sz val="12"/>
      <color indexed="8"/>
      <name val="Calibri"/>
      <family val="2"/>
    </font>
    <font>
      <b/>
      <sz val="12"/>
      <color indexed="8"/>
      <name val="Calibri"/>
      <family val="2"/>
    </font>
    <font>
      <b/>
      <sz val="10"/>
      <color indexed="8"/>
      <name val="Calibri"/>
      <family val="2"/>
      <scheme val="minor"/>
    </font>
    <font>
      <sz val="10"/>
      <color indexed="8"/>
      <name val="Calibri"/>
      <family val="2"/>
      <scheme val="minor"/>
    </font>
    <font>
      <b/>
      <sz val="10"/>
      <color rgb="FFFF0000"/>
      <name val="Calibri"/>
      <family val="2"/>
      <scheme val="minor"/>
    </font>
    <font>
      <sz val="10"/>
      <name val="Calibri"/>
      <family val="2"/>
      <scheme val="minor"/>
    </font>
    <font>
      <b/>
      <sz val="11"/>
      <name val="Calibri"/>
      <family val="2"/>
      <scheme val="minor"/>
    </font>
    <font>
      <b/>
      <sz val="10"/>
      <name val="Calibri"/>
      <family val="2"/>
      <scheme val="minor"/>
    </font>
    <font>
      <sz val="10"/>
      <name val="Arial"/>
      <family val="2"/>
    </font>
    <font>
      <b/>
      <sz val="11"/>
      <color indexed="8"/>
      <name val="Calibri"/>
      <family val="2"/>
      <scheme val="minor"/>
    </font>
    <font>
      <b/>
      <sz val="14"/>
      <color indexed="8"/>
      <name val="Calibri"/>
      <family val="2"/>
      <scheme val="minor"/>
    </font>
    <font>
      <b/>
      <sz val="16"/>
      <color indexed="8"/>
      <name val="Calibri"/>
      <family val="2"/>
      <scheme val="minor"/>
    </font>
    <font>
      <sz val="10"/>
      <color rgb="FF000000"/>
      <name val="Calibri"/>
      <family val="2"/>
      <scheme val="minor"/>
    </font>
    <font>
      <b/>
      <u/>
      <sz val="10"/>
      <color indexed="8"/>
      <name val="Calibri"/>
      <family val="2"/>
      <scheme val="minor"/>
    </font>
    <font>
      <sz val="11"/>
      <name val="Calibri"/>
      <family val="2"/>
      <scheme val="minor"/>
    </font>
    <font>
      <b/>
      <sz val="12"/>
      <name val="Calibri"/>
      <family val="2"/>
      <scheme val="minor"/>
    </font>
    <font>
      <sz val="10"/>
      <color theme="5"/>
      <name val="Calibri"/>
      <family val="2"/>
      <scheme val="minor"/>
    </font>
    <font>
      <sz val="10"/>
      <color theme="9" tint="-0.249977111117893"/>
      <name val="Calibri"/>
      <family val="2"/>
      <scheme val="minor"/>
    </font>
    <font>
      <u/>
      <sz val="11"/>
      <color theme="1"/>
      <name val="Calibri"/>
      <family val="2"/>
      <scheme val="minor"/>
    </font>
    <font>
      <b/>
      <u val="singleAccounting"/>
      <sz val="11"/>
      <color theme="1"/>
      <name val="Calibri"/>
      <family val="2"/>
      <scheme val="minor"/>
    </font>
    <font>
      <b/>
      <sz val="8"/>
      <color rgb="FF000000"/>
      <name val="Calibri Light"/>
      <family val="2"/>
    </font>
    <font>
      <b/>
      <u val="singleAccounting"/>
      <sz val="11"/>
      <name val="Calibri"/>
      <family val="2"/>
      <scheme val="minor"/>
    </font>
    <font>
      <sz val="8"/>
      <name val="Calibri"/>
      <family val="2"/>
      <scheme val="minor"/>
    </font>
    <font>
      <sz val="11"/>
      <color rgb="FF000000"/>
      <name val="Calibri"/>
      <family val="2"/>
      <scheme val="minor"/>
    </font>
    <font>
      <i/>
      <sz val="10"/>
      <name val="Calibri"/>
      <family val="2"/>
      <scheme val="minor"/>
    </font>
    <font>
      <sz val="10"/>
      <color theme="4"/>
      <name val="Calibri"/>
      <family val="2"/>
      <scheme val="minor"/>
    </font>
    <font>
      <b/>
      <sz val="10"/>
      <color theme="4"/>
      <name val="Calibri"/>
      <family val="2"/>
      <scheme val="minor"/>
    </font>
    <font>
      <sz val="9"/>
      <color rgb="FF3C3C3C"/>
      <name val="Arial"/>
      <family val="2"/>
    </font>
  </fonts>
  <fills count="25">
    <fill>
      <patternFill patternType="none"/>
    </fill>
    <fill>
      <patternFill patternType="gray125"/>
    </fill>
    <fill>
      <patternFill patternType="solid">
        <fgColor rgb="FFFFC000"/>
        <bgColor indexed="64"/>
      </patternFill>
    </fill>
    <fill>
      <patternFill patternType="solid">
        <fgColor theme="0" tint="-0.14999847407452621"/>
        <bgColor indexed="64"/>
      </patternFill>
    </fill>
    <fill>
      <patternFill patternType="solid">
        <fgColor theme="2"/>
        <bgColor indexed="64"/>
      </patternFill>
    </fill>
    <fill>
      <patternFill patternType="solid">
        <fgColor rgb="FFFFFF00"/>
        <bgColor indexed="64"/>
      </patternFill>
    </fill>
    <fill>
      <patternFill patternType="solid">
        <fgColor theme="1"/>
        <bgColor indexed="64"/>
      </patternFill>
    </fill>
    <fill>
      <patternFill patternType="mediumGray">
        <bgColor theme="4" tint="-0.499984740745262"/>
      </patternFill>
    </fill>
    <fill>
      <patternFill patternType="solid">
        <fgColor theme="4" tint="0.79998168889431442"/>
        <bgColor indexed="64"/>
      </patternFill>
    </fill>
    <fill>
      <patternFill patternType="solid">
        <fgColor indexed="9"/>
        <bgColor indexed="64"/>
      </patternFill>
    </fill>
    <fill>
      <patternFill patternType="solid">
        <fgColor theme="0" tint="-0.499984740745262"/>
        <bgColor indexed="64"/>
      </patternFill>
    </fill>
    <fill>
      <patternFill patternType="solid">
        <fgColor theme="3" tint="0.79998168889431442"/>
        <bgColor indexed="64"/>
      </patternFill>
    </fill>
    <fill>
      <patternFill patternType="solid">
        <fgColor theme="0"/>
        <bgColor indexed="64"/>
      </patternFill>
    </fill>
    <fill>
      <patternFill patternType="solid">
        <fgColor rgb="FFFF9966"/>
        <bgColor indexed="64"/>
      </patternFill>
    </fill>
    <fill>
      <patternFill patternType="solid">
        <fgColor indexed="65"/>
        <bgColor indexed="64"/>
      </patternFill>
    </fill>
    <fill>
      <patternFill patternType="solid">
        <fgColor theme="0" tint="-0.34998626667073579"/>
        <bgColor indexed="64"/>
      </patternFill>
    </fill>
    <fill>
      <patternFill patternType="solid">
        <fgColor theme="6" tint="0.79998168889431442"/>
        <bgColor indexed="64"/>
      </patternFill>
    </fill>
    <fill>
      <patternFill patternType="solid">
        <fgColor theme="2" tint="-9.9978637043366805E-2"/>
        <bgColor indexed="64"/>
      </patternFill>
    </fill>
    <fill>
      <patternFill patternType="solid">
        <fgColor theme="7" tint="0.79998168889431442"/>
        <bgColor indexed="64"/>
      </patternFill>
    </fill>
    <fill>
      <patternFill patternType="solid">
        <fgColor theme="2" tint="-0.249977111117893"/>
        <bgColor indexed="64"/>
      </patternFill>
    </fill>
    <fill>
      <patternFill patternType="solid">
        <fgColor theme="3" tint="0.39997558519241921"/>
        <bgColor indexed="64"/>
      </patternFill>
    </fill>
    <fill>
      <patternFill patternType="solid">
        <fgColor theme="9" tint="-0.499984740745262"/>
        <bgColor indexed="64"/>
      </patternFill>
    </fill>
    <fill>
      <patternFill patternType="solid">
        <fgColor theme="9" tint="-0.249977111117893"/>
        <bgColor indexed="64"/>
      </patternFill>
    </fill>
    <fill>
      <patternFill patternType="solid">
        <fgColor theme="3"/>
        <bgColor indexed="64"/>
      </patternFill>
    </fill>
    <fill>
      <patternFill patternType="solid">
        <fgColor theme="4" tint="0.39997558519241921"/>
        <bgColor indexed="64"/>
      </patternFill>
    </fill>
  </fills>
  <borders count="52">
    <border>
      <left/>
      <right/>
      <top/>
      <bottom/>
      <diagonal/>
    </border>
    <border>
      <left style="thin">
        <color indexed="64"/>
      </left>
      <right/>
      <top style="thin">
        <color indexed="64"/>
      </top>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diagonal/>
    </border>
    <border>
      <left style="medium">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style="hair">
        <color indexed="64"/>
      </left>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thin">
        <color indexed="64"/>
      </right>
      <top/>
      <bottom/>
      <diagonal/>
    </border>
    <border>
      <left/>
      <right style="hair">
        <color indexed="64"/>
      </right>
      <top style="hair">
        <color indexed="64"/>
      </top>
      <bottom/>
      <diagonal/>
    </border>
    <border>
      <left/>
      <right style="hair">
        <color indexed="64"/>
      </right>
      <top style="hair">
        <color indexed="64"/>
      </top>
      <bottom style="hair">
        <color indexed="64"/>
      </bottom>
      <diagonal/>
    </border>
    <border>
      <left/>
      <right style="hair">
        <color indexed="64"/>
      </right>
      <top style="thin">
        <color indexed="64"/>
      </top>
      <bottom style="thin">
        <color indexed="64"/>
      </bottom>
      <diagonal/>
    </border>
    <border>
      <left/>
      <right style="hair">
        <color indexed="64"/>
      </right>
      <top/>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hair">
        <color indexed="64"/>
      </left>
      <right style="medium">
        <color indexed="64"/>
      </right>
      <top/>
      <bottom style="hair">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style="thin">
        <color indexed="64"/>
      </right>
      <top/>
      <bottom style="thin">
        <color indexed="64"/>
      </bottom>
      <diagonal/>
    </border>
  </borders>
  <cellStyleXfs count="7">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44" fontId="27" fillId="0" borderId="0" applyFont="0" applyFill="0" applyBorder="0" applyAlignment="0" applyProtection="0"/>
    <xf numFmtId="0" fontId="1" fillId="0" borderId="0"/>
    <xf numFmtId="0" fontId="27" fillId="0" borderId="0"/>
  </cellStyleXfs>
  <cellXfs count="573">
    <xf numFmtId="0" fontId="0" fillId="0" borderId="0" xfId="0"/>
    <xf numFmtId="0" fontId="6" fillId="3" borderId="12" xfId="0" applyFont="1" applyFill="1" applyBorder="1" applyAlignment="1">
      <alignment horizontal="left" vertical="center" wrapText="1"/>
    </xf>
    <xf numFmtId="164" fontId="8" fillId="0" borderId="11" xfId="0" applyNumberFormat="1" applyFont="1" applyBorder="1" applyAlignment="1">
      <alignment horizontal="left" wrapText="1"/>
    </xf>
    <xf numFmtId="164" fontId="8" fillId="0" borderId="13" xfId="0" applyNumberFormat="1" applyFont="1" applyBorder="1" applyAlignment="1">
      <alignment horizontal="left" wrapText="1"/>
    </xf>
    <xf numFmtId="0" fontId="6" fillId="0" borderId="13" xfId="0" applyFont="1" applyBorder="1"/>
    <xf numFmtId="0" fontId="8" fillId="0" borderId="13" xfId="0" applyFont="1" applyBorder="1" applyAlignment="1">
      <alignment horizontal="center" wrapText="1"/>
    </xf>
    <xf numFmtId="0" fontId="7" fillId="0" borderId="13" xfId="0" applyFont="1" applyBorder="1" applyAlignment="1">
      <alignment wrapText="1"/>
    </xf>
    <xf numFmtId="0" fontId="11" fillId="4" borderId="11" xfId="0" applyFont="1" applyFill="1" applyBorder="1" applyAlignment="1">
      <alignment horizontal="center" vertical="center" wrapText="1"/>
    </xf>
    <xf numFmtId="164" fontId="6" fillId="4" borderId="20" xfId="0" applyNumberFormat="1" applyFont="1" applyFill="1" applyBorder="1" applyAlignment="1">
      <alignment horizontal="center" vertical="center" wrapText="1"/>
    </xf>
    <xf numFmtId="0" fontId="6" fillId="4" borderId="21" xfId="0" applyFont="1" applyFill="1" applyBorder="1" applyAlignment="1">
      <alignment horizontal="center" vertical="center" wrapText="1"/>
    </xf>
    <xf numFmtId="0" fontId="6" fillId="5" borderId="21" xfId="0" applyFont="1" applyFill="1" applyBorder="1" applyAlignment="1">
      <alignment horizontal="center" vertical="center" wrapText="1"/>
    </xf>
    <xf numFmtId="0" fontId="6" fillId="5" borderId="23" xfId="0" applyFont="1" applyFill="1" applyBorder="1" applyAlignment="1">
      <alignment horizontal="center" vertical="center" wrapText="1"/>
    </xf>
    <xf numFmtId="0" fontId="6" fillId="5" borderId="24" xfId="0" applyFont="1" applyFill="1" applyBorder="1" applyAlignment="1">
      <alignment horizontal="center" vertical="center" wrapText="1"/>
    </xf>
    <xf numFmtId="0" fontId="6" fillId="5" borderId="25" xfId="0" applyFont="1" applyFill="1" applyBorder="1" applyAlignment="1">
      <alignment horizontal="center" vertical="center" wrapText="1"/>
    </xf>
    <xf numFmtId="0" fontId="10" fillId="0" borderId="6" xfId="0" applyFont="1" applyBorder="1" applyAlignment="1">
      <alignment vertical="top" wrapText="1"/>
    </xf>
    <xf numFmtId="0" fontId="6" fillId="0" borderId="27" xfId="0" quotePrefix="1" applyFont="1" applyBorder="1" applyAlignment="1">
      <alignment horizontal="left" vertical="top" wrapText="1"/>
    </xf>
    <xf numFmtId="164" fontId="6" fillId="0" borderId="28" xfId="0" applyNumberFormat="1" applyFont="1" applyBorder="1" applyAlignment="1">
      <alignment horizontal="center" vertical="center"/>
    </xf>
    <xf numFmtId="0" fontId="6" fillId="0" borderId="28" xfId="0" applyFont="1" applyBorder="1" applyAlignment="1">
      <alignment horizontal="center" vertical="center"/>
    </xf>
    <xf numFmtId="0" fontId="6" fillId="0" borderId="28" xfId="0" applyFont="1" applyBorder="1" applyAlignment="1">
      <alignment vertical="center"/>
    </xf>
    <xf numFmtId="165" fontId="6" fillId="0" borderId="29" xfId="1" applyNumberFormat="1" applyFont="1" applyBorder="1" applyAlignment="1">
      <alignment vertical="center"/>
    </xf>
    <xf numFmtId="0" fontId="0" fillId="5" borderId="0" xfId="0" applyFill="1"/>
    <xf numFmtId="0" fontId="6" fillId="0" borderId="6" xfId="0" applyFont="1" applyBorder="1" applyAlignment="1">
      <alignment vertical="top" wrapText="1"/>
    </xf>
    <xf numFmtId="0" fontId="6" fillId="0" borderId="31" xfId="0" applyFont="1" applyBorder="1" applyAlignment="1">
      <alignment vertical="center"/>
    </xf>
    <xf numFmtId="165" fontId="9" fillId="4" borderId="12" xfId="1" applyNumberFormat="1" applyFont="1" applyFill="1" applyBorder="1" applyAlignment="1">
      <alignment vertical="center"/>
    </xf>
    <xf numFmtId="0" fontId="6" fillId="0" borderId="27" xfId="0" quotePrefix="1" applyFont="1" applyBorder="1" applyAlignment="1">
      <alignment horizontal="justify" vertical="center" wrapText="1"/>
    </xf>
    <xf numFmtId="165" fontId="13" fillId="6" borderId="22" xfId="1" applyNumberFormat="1" applyFont="1" applyFill="1" applyBorder="1" applyAlignment="1">
      <alignment vertical="center"/>
    </xf>
    <xf numFmtId="165" fontId="14" fillId="7" borderId="19" xfId="0" applyNumberFormat="1" applyFont="1" applyFill="1" applyBorder="1" applyAlignment="1">
      <alignment horizontal="justify" vertical="center" wrapText="1"/>
    </xf>
    <xf numFmtId="164" fontId="6" fillId="4" borderId="33" xfId="0" applyNumberFormat="1" applyFont="1" applyFill="1" applyBorder="1" applyAlignment="1">
      <alignment horizontal="center" vertical="center" wrapText="1"/>
    </xf>
    <xf numFmtId="0" fontId="0" fillId="0" borderId="0" xfId="0" applyFont="1"/>
    <xf numFmtId="0" fontId="0" fillId="0" borderId="0" xfId="0" applyFont="1" applyAlignment="1">
      <alignment horizontal="center"/>
    </xf>
    <xf numFmtId="49" fontId="0" fillId="0" borderId="0" xfId="0" applyNumberFormat="1" applyFont="1"/>
    <xf numFmtId="0" fontId="0" fillId="0" borderId="0" xfId="0" applyFont="1" applyAlignment="1">
      <alignment horizontal="right"/>
    </xf>
    <xf numFmtId="43" fontId="1" fillId="0" borderId="0" xfId="1" applyFont="1" applyAlignment="1">
      <alignment horizontal="right"/>
    </xf>
    <xf numFmtId="0" fontId="0" fillId="0" borderId="0" xfId="0" applyFont="1" applyAlignment="1">
      <alignment wrapText="1"/>
    </xf>
    <xf numFmtId="0" fontId="0" fillId="0" borderId="0" xfId="0" applyFont="1" applyBorder="1" applyAlignment="1">
      <alignment vertical="center" wrapText="1"/>
    </xf>
    <xf numFmtId="49" fontId="0" fillId="9" borderId="0" xfId="0" applyNumberFormat="1" applyFont="1" applyFill="1" applyBorder="1" applyAlignment="1">
      <alignment vertical="center" wrapText="1"/>
    </xf>
    <xf numFmtId="166" fontId="14" fillId="10" borderId="19" xfId="0" applyNumberFormat="1" applyFont="1" applyFill="1" applyBorder="1" applyAlignment="1">
      <alignment horizontal="right" vertical="center"/>
    </xf>
    <xf numFmtId="49" fontId="14" fillId="10" borderId="19" xfId="0" applyNumberFormat="1" applyFont="1" applyFill="1" applyBorder="1" applyAlignment="1">
      <alignment horizontal="right" vertical="center"/>
    </xf>
    <xf numFmtId="43" fontId="14" fillId="10" borderId="19" xfId="1" applyFont="1" applyFill="1" applyBorder="1" applyAlignment="1">
      <alignment horizontal="right" vertical="center"/>
    </xf>
    <xf numFmtId="49" fontId="21" fillId="11" borderId="19" xfId="0" applyNumberFormat="1" applyFont="1" applyFill="1" applyBorder="1" applyAlignment="1">
      <alignment vertical="center" wrapText="1"/>
    </xf>
    <xf numFmtId="49" fontId="21" fillId="11" borderId="19" xfId="0" applyNumberFormat="1" applyFont="1" applyFill="1" applyBorder="1" applyAlignment="1">
      <alignment horizontal="center" vertical="center" wrapText="1"/>
    </xf>
    <xf numFmtId="0" fontId="22" fillId="11" borderId="19" xfId="0" applyNumberFormat="1" applyFont="1" applyFill="1" applyBorder="1" applyAlignment="1">
      <alignment horizontal="center" vertical="center" wrapText="1"/>
    </xf>
    <xf numFmtId="49" fontId="22" fillId="11" borderId="19" xfId="0" quotePrefix="1" applyNumberFormat="1" applyFont="1" applyFill="1" applyBorder="1" applyAlignment="1">
      <alignment horizontal="center" vertical="center" wrapText="1"/>
    </xf>
    <xf numFmtId="49" fontId="22" fillId="11" borderId="19" xfId="0" applyNumberFormat="1" applyFont="1" applyFill="1" applyBorder="1" applyAlignment="1">
      <alignment horizontal="right" vertical="center" wrapText="1"/>
    </xf>
    <xf numFmtId="43" fontId="10" fillId="11" borderId="19" xfId="1" applyFont="1" applyFill="1" applyBorder="1" applyAlignment="1">
      <alignment horizontal="right"/>
    </xf>
    <xf numFmtId="0" fontId="24" fillId="12" borderId="19" xfId="0" applyNumberFormat="1" applyFont="1" applyFill="1" applyBorder="1" applyAlignment="1">
      <alignment horizontal="left" vertical="top" wrapText="1"/>
    </xf>
    <xf numFmtId="0" fontId="24" fillId="12" borderId="19" xfId="0" applyFont="1" applyFill="1" applyBorder="1" applyAlignment="1">
      <alignment horizontal="left" vertical="top" wrapText="1"/>
    </xf>
    <xf numFmtId="0" fontId="25" fillId="0" borderId="0" xfId="0" applyFont="1"/>
    <xf numFmtId="0" fontId="26" fillId="12" borderId="19" xfId="0" applyFont="1" applyFill="1" applyBorder="1" applyAlignment="1"/>
    <xf numFmtId="4" fontId="24" fillId="12" borderId="19" xfId="0" applyNumberFormat="1" applyFont="1" applyFill="1" applyBorder="1" applyAlignment="1">
      <alignment horizontal="left" vertical="top" wrapText="1"/>
    </xf>
    <xf numFmtId="15" fontId="24" fillId="12" borderId="19" xfId="0" applyNumberFormat="1" applyFont="1" applyFill="1" applyBorder="1" applyAlignment="1">
      <alignment horizontal="left" vertical="top" wrapText="1"/>
    </xf>
    <xf numFmtId="0" fontId="26" fillId="12" borderId="19" xfId="4" applyNumberFormat="1" applyFont="1" applyFill="1" applyBorder="1" applyAlignment="1">
      <alignment horizontal="center" vertical="center" wrapText="1"/>
    </xf>
    <xf numFmtId="49" fontId="26" fillId="12" borderId="19" xfId="4" applyNumberFormat="1" applyFont="1" applyFill="1" applyBorder="1" applyAlignment="1">
      <alignment horizontal="center" vertical="center" wrapText="1"/>
    </xf>
    <xf numFmtId="43" fontId="24" fillId="12" borderId="19" xfId="1" applyFont="1" applyFill="1" applyBorder="1" applyAlignment="1">
      <alignment vertical="top"/>
    </xf>
    <xf numFmtId="0" fontId="26" fillId="12" borderId="19" xfId="0" applyFont="1" applyFill="1" applyBorder="1" applyAlignment="1">
      <alignment horizontal="center" vertical="center" wrapText="1"/>
    </xf>
    <xf numFmtId="49" fontId="24" fillId="12" borderId="19" xfId="0" applyNumberFormat="1" applyFont="1" applyFill="1" applyBorder="1" applyAlignment="1">
      <alignment horizontal="center" vertical="center" wrapText="1"/>
    </xf>
    <xf numFmtId="0" fontId="6" fillId="12" borderId="19" xfId="5" applyFont="1" applyFill="1" applyBorder="1" applyAlignment="1">
      <alignment horizontal="left" vertical="center" wrapText="1"/>
    </xf>
    <xf numFmtId="0" fontId="26" fillId="3" borderId="19" xfId="0" applyFont="1" applyFill="1" applyBorder="1" applyAlignment="1"/>
    <xf numFmtId="4" fontId="26" fillId="3" borderId="19" xfId="0" applyNumberFormat="1" applyFont="1" applyFill="1" applyBorder="1" applyAlignment="1">
      <alignment horizontal="center" vertical="center" wrapText="1"/>
    </xf>
    <xf numFmtId="15" fontId="24" fillId="3" borderId="19" xfId="0" applyNumberFormat="1" applyFont="1" applyFill="1" applyBorder="1" applyAlignment="1">
      <alignment horizontal="left" vertical="top" wrapText="1"/>
    </xf>
    <xf numFmtId="0" fontId="26" fillId="3" borderId="19" xfId="4" applyNumberFormat="1" applyFont="1" applyFill="1" applyBorder="1" applyAlignment="1">
      <alignment horizontal="center" vertical="center" wrapText="1"/>
    </xf>
    <xf numFmtId="49" fontId="26" fillId="3" borderId="19" xfId="4" applyNumberFormat="1" applyFont="1" applyFill="1" applyBorder="1" applyAlignment="1">
      <alignment horizontal="center" vertical="center" wrapText="1"/>
    </xf>
    <xf numFmtId="0" fontId="26" fillId="3" borderId="19" xfId="0" applyFont="1" applyFill="1" applyBorder="1" applyAlignment="1">
      <alignment horizontal="right" vertical="center" wrapText="1"/>
    </xf>
    <xf numFmtId="43" fontId="24" fillId="3" borderId="19" xfId="1" applyFont="1" applyFill="1" applyBorder="1" applyAlignment="1">
      <alignment horizontal="center" vertical="center"/>
    </xf>
    <xf numFmtId="0" fontId="26" fillId="3" borderId="19" xfId="0" applyFont="1" applyFill="1" applyBorder="1" applyAlignment="1">
      <alignment horizontal="center" vertical="center" wrapText="1"/>
    </xf>
    <xf numFmtId="0" fontId="26" fillId="3" borderId="19" xfId="0" applyFont="1" applyFill="1" applyBorder="1" applyAlignment="1">
      <alignment horizontal="left" vertical="top" wrapText="1"/>
    </xf>
    <xf numFmtId="49" fontId="26" fillId="3" borderId="19" xfId="0" applyNumberFormat="1" applyFont="1" applyFill="1" applyBorder="1" applyAlignment="1">
      <alignment horizontal="center" vertical="center" wrapText="1"/>
    </xf>
    <xf numFmtId="0" fontId="26" fillId="11" borderId="19" xfId="0" applyFont="1" applyFill="1" applyBorder="1" applyAlignment="1"/>
    <xf numFmtId="4" fontId="26" fillId="11" borderId="19" xfId="0" applyNumberFormat="1" applyFont="1" applyFill="1" applyBorder="1" applyAlignment="1">
      <alignment horizontal="center" vertical="center" wrapText="1"/>
    </xf>
    <xf numFmtId="15" fontId="24" fillId="11" borderId="19" xfId="0" applyNumberFormat="1" applyFont="1" applyFill="1" applyBorder="1" applyAlignment="1">
      <alignment horizontal="left" vertical="top" wrapText="1"/>
    </xf>
    <xf numFmtId="0" fontId="26" fillId="11" borderId="19" xfId="4" applyNumberFormat="1" applyFont="1" applyFill="1" applyBorder="1" applyAlignment="1">
      <alignment horizontal="center" vertical="center" wrapText="1"/>
    </xf>
    <xf numFmtId="49" fontId="26" fillId="11" borderId="19" xfId="4" applyNumberFormat="1" applyFont="1" applyFill="1" applyBorder="1" applyAlignment="1">
      <alignment horizontal="center" vertical="center" wrapText="1"/>
    </xf>
    <xf numFmtId="0" fontId="26" fillId="11" borderId="19" xfId="0" applyFont="1" applyFill="1" applyBorder="1" applyAlignment="1">
      <alignment horizontal="right" vertical="center" wrapText="1"/>
    </xf>
    <xf numFmtId="43" fontId="24" fillId="11" borderId="19" xfId="1" applyFont="1" applyFill="1" applyBorder="1" applyAlignment="1">
      <alignment horizontal="center" vertical="center"/>
    </xf>
    <xf numFmtId="0" fontId="26" fillId="11" borderId="19" xfId="0" applyFont="1" applyFill="1" applyBorder="1" applyAlignment="1">
      <alignment horizontal="center" vertical="center" wrapText="1"/>
    </xf>
    <xf numFmtId="0" fontId="26" fillId="11" borderId="19" xfId="0" applyFont="1" applyFill="1" applyBorder="1" applyAlignment="1">
      <alignment horizontal="left" vertical="top" wrapText="1"/>
    </xf>
    <xf numFmtId="49" fontId="26" fillId="11" borderId="19" xfId="0" applyNumberFormat="1" applyFont="1" applyFill="1" applyBorder="1" applyAlignment="1">
      <alignment horizontal="center" vertical="center" wrapText="1"/>
    </xf>
    <xf numFmtId="43" fontId="24" fillId="12" borderId="19" xfId="1" applyFont="1" applyFill="1" applyBorder="1" applyAlignment="1">
      <alignment horizontal="center" vertical="center"/>
    </xf>
    <xf numFmtId="0" fontId="24" fillId="12" borderId="19" xfId="6" applyFont="1" applyFill="1" applyBorder="1" applyAlignment="1">
      <alignment horizontal="left" vertical="top" wrapText="1"/>
    </xf>
    <xf numFmtId="49" fontId="24" fillId="3" borderId="19" xfId="0" applyNumberFormat="1" applyFont="1" applyFill="1" applyBorder="1" applyAlignment="1">
      <alignment horizontal="center" vertical="center" wrapText="1"/>
    </xf>
    <xf numFmtId="17" fontId="24" fillId="12" borderId="19" xfId="0" applyNumberFormat="1" applyFont="1" applyFill="1" applyBorder="1" applyAlignment="1">
      <alignment horizontal="left" vertical="top" wrapText="1"/>
    </xf>
    <xf numFmtId="167" fontId="24" fillId="12" borderId="19" xfId="0" applyNumberFormat="1" applyFont="1" applyFill="1" applyBorder="1" applyAlignment="1">
      <alignment horizontal="left" vertical="top" wrapText="1"/>
    </xf>
    <xf numFmtId="43" fontId="24" fillId="12" borderId="19" xfId="1" applyFont="1" applyFill="1" applyBorder="1" applyAlignment="1">
      <alignment horizontal="center" vertical="center" wrapText="1"/>
    </xf>
    <xf numFmtId="0" fontId="28" fillId="13" borderId="19" xfId="0" applyFont="1" applyFill="1" applyBorder="1" applyAlignment="1">
      <alignment horizontal="center" vertical="center" wrapText="1"/>
    </xf>
    <xf numFmtId="4" fontId="28" fillId="13" borderId="19" xfId="0" applyNumberFormat="1" applyFont="1" applyFill="1" applyBorder="1" applyAlignment="1">
      <alignment horizontal="center" vertical="center" wrapText="1"/>
    </xf>
    <xf numFmtId="0" fontId="28" fillId="13" borderId="19" xfId="0" applyNumberFormat="1" applyFont="1" applyFill="1" applyBorder="1" applyAlignment="1">
      <alignment horizontal="center" vertical="center" wrapText="1"/>
    </xf>
    <xf numFmtId="49" fontId="28" fillId="13" borderId="19" xfId="0" applyNumberFormat="1" applyFont="1" applyFill="1" applyBorder="1" applyAlignment="1">
      <alignment horizontal="center" vertical="center" wrapText="1"/>
    </xf>
    <xf numFmtId="43" fontId="28" fillId="13" borderId="19" xfId="1" applyFont="1" applyFill="1" applyBorder="1" applyAlignment="1">
      <alignment horizontal="center" vertical="center" wrapText="1"/>
    </xf>
    <xf numFmtId="0" fontId="28" fillId="13" borderId="19" xfId="6" applyFont="1" applyFill="1" applyBorder="1" applyAlignment="1">
      <alignment vertical="center" wrapText="1"/>
    </xf>
    <xf numFmtId="0" fontId="28" fillId="13" borderId="19" xfId="6" applyFont="1" applyFill="1" applyBorder="1" applyAlignment="1">
      <alignment horizontal="right" vertical="center" wrapText="1"/>
    </xf>
    <xf numFmtId="0" fontId="28" fillId="13" borderId="19" xfId="6" applyFont="1" applyFill="1" applyBorder="1" applyAlignment="1">
      <alignment horizontal="center" vertical="center" wrapText="1"/>
    </xf>
    <xf numFmtId="0" fontId="6" fillId="0" borderId="0" xfId="0" applyFont="1" applyAlignment="1">
      <alignment horizontal="center" vertical="center"/>
    </xf>
    <xf numFmtId="0" fontId="6" fillId="0" borderId="0" xfId="0" applyFont="1" applyAlignment="1">
      <alignment horizontal="left" vertical="center"/>
    </xf>
    <xf numFmtId="0" fontId="24" fillId="0" borderId="0" xfId="0" applyFont="1" applyAlignment="1">
      <alignment horizontal="center" vertical="center"/>
    </xf>
    <xf numFmtId="43" fontId="6" fillId="0" borderId="0" xfId="1" applyFont="1" applyAlignment="1">
      <alignment horizontal="center" vertical="center"/>
    </xf>
    <xf numFmtId="165" fontId="6" fillId="0" borderId="0" xfId="0" applyNumberFormat="1" applyFont="1" applyAlignment="1">
      <alignment horizontal="center" vertical="center"/>
    </xf>
    <xf numFmtId="165" fontId="24" fillId="0" borderId="0" xfId="0" applyNumberFormat="1" applyFont="1" applyAlignment="1">
      <alignment horizontal="center" vertical="center"/>
    </xf>
    <xf numFmtId="0" fontId="6" fillId="14" borderId="0" xfId="0" applyFont="1" applyFill="1" applyAlignment="1">
      <alignment horizontal="center" vertical="center"/>
    </xf>
    <xf numFmtId="1" fontId="6" fillId="14" borderId="0" xfId="0" applyNumberFormat="1" applyFont="1" applyFill="1" applyAlignment="1">
      <alignment horizontal="center" vertical="center"/>
    </xf>
    <xf numFmtId="1" fontId="24" fillId="14" borderId="0" xfId="0" applyNumberFormat="1" applyFont="1" applyFill="1" applyAlignment="1">
      <alignment horizontal="center" vertical="center"/>
    </xf>
    <xf numFmtId="43" fontId="6" fillId="14" borderId="0" xfId="1" applyFont="1" applyFill="1" applyAlignment="1">
      <alignment horizontal="center" vertical="center"/>
    </xf>
    <xf numFmtId="0" fontId="31" fillId="14" borderId="0" xfId="0" applyFont="1" applyFill="1" applyAlignment="1">
      <alignment horizontal="left" vertical="center"/>
    </xf>
    <xf numFmtId="0" fontId="22" fillId="14" borderId="0" xfId="0" applyFont="1" applyFill="1" applyAlignment="1">
      <alignment horizontal="center" vertical="center"/>
    </xf>
    <xf numFmtId="43" fontId="24" fillId="14" borderId="0" xfId="1" applyFont="1" applyFill="1" applyAlignment="1">
      <alignment horizontal="center" vertical="center"/>
    </xf>
    <xf numFmtId="0" fontId="6" fillId="12" borderId="0" xfId="0" applyFont="1" applyFill="1" applyAlignment="1">
      <alignment horizontal="center" vertical="center"/>
    </xf>
    <xf numFmtId="0" fontId="24" fillId="12" borderId="0" xfId="0" applyFont="1" applyFill="1" applyAlignment="1">
      <alignment horizontal="center" vertical="center"/>
    </xf>
    <xf numFmtId="165" fontId="6" fillId="14" borderId="0" xfId="1" applyNumberFormat="1" applyFont="1" applyFill="1" applyAlignment="1">
      <alignment horizontal="center" vertical="center"/>
    </xf>
    <xf numFmtId="165" fontId="24" fillId="14" borderId="0" xfId="1" applyNumberFormat="1" applyFont="1" applyFill="1" applyAlignment="1">
      <alignment horizontal="center" vertical="center"/>
    </xf>
    <xf numFmtId="0" fontId="32" fillId="14" borderId="0" xfId="0" applyFont="1" applyFill="1" applyAlignment="1">
      <alignment horizontal="center" vertical="center"/>
    </xf>
    <xf numFmtId="43" fontId="22" fillId="14" borderId="0" xfId="1" applyFont="1" applyFill="1" applyAlignment="1">
      <alignment horizontal="center" vertical="center"/>
    </xf>
    <xf numFmtId="0" fontId="23" fillId="14" borderId="0" xfId="0" applyFont="1" applyFill="1" applyAlignment="1">
      <alignment horizontal="center" vertical="center"/>
    </xf>
    <xf numFmtId="165" fontId="23" fillId="14" borderId="0" xfId="1" applyNumberFormat="1" applyFont="1" applyFill="1" applyAlignment="1">
      <alignment horizontal="center" vertical="center"/>
    </xf>
    <xf numFmtId="165" fontId="26" fillId="14" borderId="0" xfId="1" applyNumberFormat="1" applyFont="1" applyFill="1" applyAlignment="1">
      <alignment horizontal="center" vertical="center"/>
    </xf>
    <xf numFmtId="0" fontId="26" fillId="14" borderId="0" xfId="0" applyFont="1" applyFill="1" applyAlignment="1">
      <alignment horizontal="center" vertical="center"/>
    </xf>
    <xf numFmtId="43" fontId="6" fillId="12" borderId="0" xfId="1" applyFont="1" applyFill="1" applyAlignment="1">
      <alignment horizontal="right" vertical="center"/>
    </xf>
    <xf numFmtId="0" fontId="6" fillId="12" borderId="0" xfId="0" applyFont="1" applyFill="1" applyAlignment="1">
      <alignment horizontal="right" vertical="center"/>
    </xf>
    <xf numFmtId="43" fontId="6" fillId="12" borderId="0" xfId="1" applyFont="1" applyFill="1" applyAlignment="1">
      <alignment horizontal="center" vertical="center"/>
    </xf>
    <xf numFmtId="0" fontId="10" fillId="14" borderId="0" xfId="0" applyFont="1" applyFill="1" applyAlignment="1">
      <alignment horizontal="center" vertical="center"/>
    </xf>
    <xf numFmtId="0" fontId="12" fillId="15" borderId="12" xfId="0" applyFont="1" applyFill="1" applyBorder="1" applyAlignment="1">
      <alignment horizontal="center" vertical="center"/>
    </xf>
    <xf numFmtId="0" fontId="12" fillId="15" borderId="13" xfId="0" applyFont="1" applyFill="1" applyBorder="1" applyAlignment="1">
      <alignment horizontal="center" vertical="center"/>
    </xf>
    <xf numFmtId="0" fontId="12" fillId="15" borderId="10" xfId="0" applyFont="1" applyFill="1" applyBorder="1" applyAlignment="1">
      <alignment horizontal="center" vertical="center"/>
    </xf>
    <xf numFmtId="165" fontId="26" fillId="15" borderId="13" xfId="1" applyNumberFormat="1" applyFont="1" applyFill="1" applyBorder="1" applyAlignment="1">
      <alignment horizontal="center" vertical="center"/>
    </xf>
    <xf numFmtId="165" fontId="24" fillId="15" borderId="13" xfId="1" applyNumberFormat="1" applyFont="1" applyFill="1" applyBorder="1" applyAlignment="1">
      <alignment horizontal="center" vertical="center"/>
    </xf>
    <xf numFmtId="0" fontId="26" fillId="15" borderId="13" xfId="0" applyFont="1" applyFill="1" applyBorder="1" applyAlignment="1">
      <alignment horizontal="center" vertical="center"/>
    </xf>
    <xf numFmtId="43" fontId="12" fillId="15" borderId="13" xfId="1" applyFont="1" applyFill="1" applyBorder="1" applyAlignment="1">
      <alignment horizontal="center" vertical="center"/>
    </xf>
    <xf numFmtId="15" fontId="6" fillId="12" borderId="16" xfId="0" applyNumberFormat="1" applyFont="1" applyFill="1" applyBorder="1" applyAlignment="1">
      <alignment horizontal="center" vertical="center" wrapText="1"/>
    </xf>
    <xf numFmtId="0" fontId="6" fillId="12" borderId="9" xfId="0" applyFont="1" applyFill="1" applyBorder="1" applyAlignment="1">
      <alignment horizontal="center" vertical="center" wrapText="1"/>
    </xf>
    <xf numFmtId="15" fontId="6" fillId="12" borderId="9" xfId="0" applyNumberFormat="1" applyFont="1" applyFill="1" applyBorder="1" applyAlignment="1">
      <alignment horizontal="center" vertical="center" wrapText="1"/>
    </xf>
    <xf numFmtId="49" fontId="6" fillId="12" borderId="19" xfId="0" applyNumberFormat="1" applyFont="1" applyFill="1" applyBorder="1" applyAlignment="1">
      <alignment horizontal="center" vertical="center" wrapText="1"/>
    </xf>
    <xf numFmtId="49" fontId="6" fillId="12" borderId="9" xfId="0" applyNumberFormat="1" applyFont="1" applyFill="1" applyBorder="1" applyAlignment="1">
      <alignment horizontal="center" vertical="center" wrapText="1"/>
    </xf>
    <xf numFmtId="43" fontId="24" fillId="12" borderId="9" xfId="1" applyFont="1" applyFill="1" applyBorder="1" applyAlignment="1">
      <alignment horizontal="center" vertical="center" wrapText="1"/>
    </xf>
    <xf numFmtId="0" fontId="6" fillId="12" borderId="16" xfId="0" applyFont="1" applyFill="1" applyBorder="1" applyAlignment="1">
      <alignment horizontal="center" vertical="center" wrapText="1"/>
    </xf>
    <xf numFmtId="0" fontId="6" fillId="12" borderId="19" xfId="0" applyFont="1" applyFill="1" applyBorder="1" applyAlignment="1">
      <alignment horizontal="left" vertical="center" wrapText="1"/>
    </xf>
    <xf numFmtId="0" fontId="6" fillId="3" borderId="9" xfId="0" applyFont="1" applyFill="1" applyBorder="1" applyAlignment="1">
      <alignment horizontal="center" vertical="center" wrapText="1"/>
    </xf>
    <xf numFmtId="1" fontId="10" fillId="3" borderId="9" xfId="0" applyNumberFormat="1" applyFont="1" applyFill="1" applyBorder="1" applyAlignment="1">
      <alignment horizontal="center" vertical="center" wrapText="1"/>
    </xf>
    <xf numFmtId="1" fontId="10" fillId="3" borderId="6" xfId="0" applyNumberFormat="1" applyFont="1" applyFill="1" applyBorder="1" applyAlignment="1">
      <alignment horizontal="center" vertical="center" wrapText="1"/>
    </xf>
    <xf numFmtId="1" fontId="10" fillId="3" borderId="1" xfId="0" applyNumberFormat="1" applyFont="1" applyFill="1" applyBorder="1" applyAlignment="1">
      <alignment horizontal="center" vertical="center" wrapText="1"/>
    </xf>
    <xf numFmtId="0" fontId="0" fillId="0" borderId="0" xfId="0" applyFont="1" applyAlignment="1">
      <alignment horizontal="center" vertical="center"/>
    </xf>
    <xf numFmtId="0" fontId="33" fillId="0" borderId="0" xfId="0" applyFont="1" applyAlignment="1">
      <alignment horizontal="center" vertical="center"/>
    </xf>
    <xf numFmtId="43" fontId="0" fillId="0" borderId="0" xfId="1" applyFont="1" applyAlignment="1">
      <alignment horizontal="center" vertical="center"/>
    </xf>
    <xf numFmtId="0" fontId="2" fillId="0" borderId="0" xfId="0" applyFont="1" applyAlignment="1">
      <alignment horizontal="center" vertical="center"/>
    </xf>
    <xf numFmtId="0" fontId="0" fillId="0" borderId="0" xfId="0" applyAlignment="1">
      <alignment horizontal="center"/>
    </xf>
    <xf numFmtId="43" fontId="0" fillId="0" borderId="0" xfId="0" applyNumberFormat="1"/>
    <xf numFmtId="43" fontId="0" fillId="0" borderId="0" xfId="1" applyFont="1"/>
    <xf numFmtId="43" fontId="25" fillId="16" borderId="35" xfId="0" applyNumberFormat="1" applyFont="1" applyFill="1" applyBorder="1"/>
    <xf numFmtId="43" fontId="25" fillId="16" borderId="35" xfId="0" applyNumberFormat="1" applyFont="1" applyFill="1" applyBorder="1" applyAlignment="1">
      <alignment horizontal="center"/>
    </xf>
    <xf numFmtId="0" fontId="25" fillId="16" borderId="35" xfId="0" applyFont="1" applyFill="1" applyBorder="1" applyAlignment="1">
      <alignment horizontal="center"/>
    </xf>
    <xf numFmtId="43" fontId="33" fillId="0" borderId="35" xfId="0" applyNumberFormat="1" applyFont="1" applyBorder="1"/>
    <xf numFmtId="43" fontId="25" fillId="17" borderId="35" xfId="0" applyNumberFormat="1" applyFont="1" applyFill="1" applyBorder="1" applyAlignment="1">
      <alignment horizontal="center"/>
    </xf>
    <xf numFmtId="43" fontId="25" fillId="17" borderId="35" xfId="0" applyNumberFormat="1" applyFont="1" applyFill="1" applyBorder="1" applyAlignment="1">
      <alignment horizontal="center" wrapText="1"/>
    </xf>
    <xf numFmtId="0" fontId="25" fillId="17" borderId="35" xfId="0" applyFont="1" applyFill="1" applyBorder="1" applyAlignment="1">
      <alignment horizontal="center" wrapText="1"/>
    </xf>
    <xf numFmtId="0" fontId="23" fillId="18" borderId="19" xfId="0" applyFont="1" applyFill="1" applyBorder="1" applyAlignment="1">
      <alignment wrapText="1"/>
    </xf>
    <xf numFmtId="0" fontId="23" fillId="18" borderId="19" xfId="0" applyFont="1" applyFill="1" applyBorder="1" applyAlignment="1">
      <alignment horizontal="left" vertical="center" wrapText="1"/>
    </xf>
    <xf numFmtId="0" fontId="23" fillId="18" borderId="19" xfId="0" applyFont="1" applyFill="1" applyBorder="1" applyAlignment="1">
      <alignment vertical="center" wrapText="1"/>
    </xf>
    <xf numFmtId="0" fontId="23" fillId="18" borderId="19" xfId="0" applyFont="1" applyFill="1" applyBorder="1" applyAlignment="1">
      <alignment vertical="top" wrapText="1"/>
    </xf>
    <xf numFmtId="0" fontId="6" fillId="18" borderId="19" xfId="0" applyFont="1" applyFill="1" applyBorder="1" applyAlignment="1">
      <alignment wrapText="1"/>
    </xf>
    <xf numFmtId="0" fontId="6" fillId="18" borderId="19" xfId="0" applyFont="1" applyFill="1" applyBorder="1" applyAlignment="1">
      <alignment vertical="center" wrapText="1"/>
    </xf>
    <xf numFmtId="0" fontId="23" fillId="18" borderId="30" xfId="0" applyFont="1" applyFill="1" applyBorder="1" applyAlignment="1">
      <alignment horizontal="left" vertical="center" wrapText="1"/>
    </xf>
    <xf numFmtId="1" fontId="23" fillId="18" borderId="19" xfId="0" applyNumberFormat="1" applyFont="1" applyFill="1" applyBorder="1" applyAlignment="1">
      <alignment vertical="center" wrapText="1"/>
    </xf>
    <xf numFmtId="9" fontId="23" fillId="18" borderId="19" xfId="0" applyNumberFormat="1" applyFont="1" applyFill="1" applyBorder="1" applyAlignment="1">
      <alignment vertical="center" wrapText="1"/>
    </xf>
    <xf numFmtId="9" fontId="6" fillId="18" borderId="19" xfId="0" applyNumberFormat="1" applyFont="1" applyFill="1" applyBorder="1" applyAlignment="1">
      <alignment vertical="center" wrapText="1"/>
    </xf>
    <xf numFmtId="0" fontId="23" fillId="18" borderId="16" xfId="0" applyFont="1" applyFill="1" applyBorder="1" applyAlignment="1">
      <alignment horizontal="left" vertical="top" wrapText="1"/>
    </xf>
    <xf numFmtId="0" fontId="7" fillId="18" borderId="19" xfId="0" applyFont="1" applyFill="1" applyBorder="1" applyAlignment="1">
      <alignment wrapText="1"/>
    </xf>
    <xf numFmtId="0" fontId="7" fillId="18" borderId="30" xfId="0" applyFont="1" applyFill="1" applyBorder="1" applyAlignment="1">
      <alignment horizontal="left" vertical="center" wrapText="1"/>
    </xf>
    <xf numFmtId="0" fontId="7" fillId="18" borderId="19" xfId="0" applyFont="1" applyFill="1" applyBorder="1" applyAlignment="1">
      <alignment vertical="center" wrapText="1"/>
    </xf>
    <xf numFmtId="0" fontId="23" fillId="18" borderId="16" xfId="0" applyFont="1" applyFill="1" applyBorder="1" applyAlignment="1">
      <alignment horizontal="left" vertical="center" wrapText="1"/>
    </xf>
    <xf numFmtId="0" fontId="7" fillId="18" borderId="30" xfId="0" applyFont="1" applyFill="1" applyBorder="1" applyAlignment="1">
      <alignment horizontal="left" vertical="top" wrapText="1"/>
    </xf>
    <xf numFmtId="0" fontId="23" fillId="18" borderId="30" xfId="0" applyFont="1" applyFill="1" applyBorder="1" applyAlignment="1">
      <alignment horizontal="center" vertical="center" wrapText="1"/>
    </xf>
    <xf numFmtId="0" fontId="23" fillId="18" borderId="26" xfId="0" applyFont="1" applyFill="1" applyBorder="1" applyAlignment="1">
      <alignment vertical="center" wrapText="1"/>
    </xf>
    <xf numFmtId="0" fontId="23" fillId="18" borderId="26" xfId="0" applyFont="1" applyFill="1" applyBorder="1" applyAlignment="1">
      <alignment vertical="top" wrapText="1"/>
    </xf>
    <xf numFmtId="0" fontId="35" fillId="18" borderId="19" xfId="0" applyFont="1" applyFill="1" applyBorder="1" applyAlignment="1">
      <alignment vertical="center" wrapText="1"/>
    </xf>
    <xf numFmtId="0" fontId="23" fillId="8" borderId="19" xfId="0" applyFont="1" applyFill="1" applyBorder="1" applyAlignment="1">
      <alignment wrapText="1"/>
    </xf>
    <xf numFmtId="0" fontId="23" fillId="8" borderId="30" xfId="0" applyFont="1" applyFill="1" applyBorder="1" applyAlignment="1">
      <alignment horizontal="center" vertical="center" wrapText="1"/>
    </xf>
    <xf numFmtId="0" fontId="23" fillId="8" borderId="19" xfId="0" applyFont="1" applyFill="1" applyBorder="1" applyAlignment="1">
      <alignment vertical="center" wrapText="1"/>
    </xf>
    <xf numFmtId="0" fontId="23" fillId="8" borderId="19" xfId="0" applyFont="1" applyFill="1" applyBorder="1" applyAlignment="1">
      <alignment vertical="top" wrapText="1"/>
    </xf>
    <xf numFmtId="0" fontId="23" fillId="8" borderId="30" xfId="0" applyFont="1" applyFill="1" applyBorder="1" applyAlignment="1">
      <alignment horizontal="left" vertical="center" wrapText="1"/>
    </xf>
    <xf numFmtId="0" fontId="6" fillId="8" borderId="19" xfId="0" applyFont="1" applyFill="1" applyBorder="1" applyAlignment="1">
      <alignment wrapText="1"/>
    </xf>
    <xf numFmtId="0" fontId="10" fillId="8" borderId="19" xfId="0" applyFont="1" applyFill="1" applyBorder="1" applyAlignment="1">
      <alignment vertical="center" wrapText="1"/>
    </xf>
    <xf numFmtId="0" fontId="6" fillId="8" borderId="19" xfId="0" applyFont="1" applyFill="1" applyBorder="1" applyAlignment="1">
      <alignment vertical="center" wrapText="1"/>
    </xf>
    <xf numFmtId="0" fontId="23" fillId="8" borderId="30" xfId="0" applyFont="1" applyFill="1" applyBorder="1" applyAlignment="1">
      <alignment vertical="center" wrapText="1"/>
    </xf>
    <xf numFmtId="0" fontId="23" fillId="8" borderId="16" xfId="0" applyFont="1" applyFill="1" applyBorder="1" applyAlignment="1">
      <alignment horizontal="left" vertical="center" wrapText="1"/>
    </xf>
    <xf numFmtId="0" fontId="23" fillId="8" borderId="16" xfId="0" applyFont="1" applyFill="1" applyBorder="1" applyAlignment="1">
      <alignment horizontal="left" vertical="top" wrapText="1"/>
    </xf>
    <xf numFmtId="0" fontId="6" fillId="8" borderId="16" xfId="0" applyFont="1" applyFill="1" applyBorder="1" applyAlignment="1">
      <alignment vertical="center" wrapText="1"/>
    </xf>
    <xf numFmtId="0" fontId="6" fillId="8" borderId="30" xfId="0" applyFont="1" applyFill="1" applyBorder="1" applyAlignment="1">
      <alignment vertical="center" wrapText="1"/>
    </xf>
    <xf numFmtId="0" fontId="6" fillId="8" borderId="26" xfId="0" applyFont="1" applyFill="1" applyBorder="1" applyAlignment="1">
      <alignment vertical="center" wrapText="1"/>
    </xf>
    <xf numFmtId="0" fontId="23" fillId="18" borderId="26" xfId="0" applyFont="1" applyFill="1" applyBorder="1" applyAlignment="1">
      <alignment horizontal="center" vertical="center" wrapText="1"/>
    </xf>
    <xf numFmtId="0" fontId="23" fillId="18" borderId="19" xfId="0" applyFont="1" applyFill="1" applyBorder="1" applyAlignment="1">
      <alignment horizontal="center" vertical="center" wrapText="1"/>
    </xf>
    <xf numFmtId="0" fontId="23" fillId="8" borderId="26" xfId="0" applyFont="1" applyFill="1" applyBorder="1" applyAlignment="1">
      <alignment horizontal="center" vertical="center" wrapText="1"/>
    </xf>
    <xf numFmtId="0" fontId="23" fillId="8" borderId="19" xfId="0" applyFont="1" applyFill="1" applyBorder="1" applyAlignment="1">
      <alignment horizontal="left" vertical="center" wrapText="1"/>
    </xf>
    <xf numFmtId="0" fontId="23" fillId="8" borderId="30" xfId="0" applyFont="1" applyFill="1" applyBorder="1" applyAlignment="1">
      <alignment horizontal="left" vertical="top" wrapText="1"/>
    </xf>
    <xf numFmtId="0" fontId="6" fillId="8" borderId="19" xfId="0" applyFont="1" applyFill="1" applyBorder="1" applyAlignment="1">
      <alignment horizontal="left" vertical="center" wrapText="1"/>
    </xf>
    <xf numFmtId="0" fontId="6" fillId="19" borderId="19" xfId="0" applyFont="1" applyFill="1" applyBorder="1" applyAlignment="1">
      <alignment horizontal="center" wrapText="1"/>
    </xf>
    <xf numFmtId="0" fontId="0" fillId="0" borderId="0" xfId="0" applyBorder="1"/>
    <xf numFmtId="43" fontId="0" fillId="0" borderId="0" xfId="1" applyFont="1" applyBorder="1"/>
    <xf numFmtId="10" fontId="0" fillId="0" borderId="0" xfId="3" applyNumberFormat="1" applyFont="1" applyBorder="1" applyAlignment="1">
      <alignment horizontal="center"/>
    </xf>
    <xf numFmtId="43" fontId="0" fillId="0" borderId="0" xfId="0" applyNumberFormat="1" applyBorder="1"/>
    <xf numFmtId="43" fontId="2" fillId="20" borderId="0" xfId="1" applyFont="1" applyFill="1" applyBorder="1"/>
    <xf numFmtId="10" fontId="2" fillId="20" borderId="0" xfId="3" applyNumberFormat="1" applyFont="1" applyFill="1" applyBorder="1" applyAlignment="1">
      <alignment horizontal="center"/>
    </xf>
    <xf numFmtId="0" fontId="2" fillId="20" borderId="0" xfId="0" applyFont="1" applyFill="1" applyBorder="1"/>
    <xf numFmtId="0" fontId="2" fillId="0" borderId="0" xfId="0" applyFont="1" applyBorder="1"/>
    <xf numFmtId="43" fontId="2" fillId="0" borderId="0" xfId="0" applyNumberFormat="1" applyFont="1" applyBorder="1"/>
    <xf numFmtId="43" fontId="2" fillId="0" borderId="0" xfId="1" applyFont="1" applyBorder="1"/>
    <xf numFmtId="10" fontId="0" fillId="0" borderId="0" xfId="0" applyNumberFormat="1" applyBorder="1"/>
    <xf numFmtId="10" fontId="0" fillId="0" borderId="0" xfId="3" applyNumberFormat="1" applyFont="1" applyBorder="1"/>
    <xf numFmtId="168" fontId="0" fillId="0" borderId="0" xfId="0" applyNumberFormat="1" applyBorder="1"/>
    <xf numFmtId="43" fontId="0" fillId="8" borderId="19" xfId="1" applyFont="1" applyFill="1" applyBorder="1"/>
    <xf numFmtId="10" fontId="0" fillId="8" borderId="19" xfId="3" applyNumberFormat="1" applyFont="1" applyFill="1" applyBorder="1" applyAlignment="1">
      <alignment horizontal="center"/>
    </xf>
    <xf numFmtId="0" fontId="0" fillId="8" borderId="19" xfId="0" applyFill="1" applyBorder="1"/>
    <xf numFmtId="43" fontId="0" fillId="0" borderId="19" xfId="1" applyFont="1" applyBorder="1"/>
    <xf numFmtId="10" fontId="0" fillId="0" borderId="19" xfId="3" applyNumberFormat="1" applyFont="1" applyBorder="1" applyAlignment="1">
      <alignment horizontal="center"/>
    </xf>
    <xf numFmtId="0" fontId="0" fillId="0" borderId="19" xfId="0" applyBorder="1"/>
    <xf numFmtId="43" fontId="18" fillId="21" borderId="19" xfId="1" applyFont="1" applyFill="1" applyBorder="1"/>
    <xf numFmtId="10" fontId="18" fillId="21" borderId="19" xfId="3" applyNumberFormat="1" applyFont="1" applyFill="1" applyBorder="1" applyAlignment="1">
      <alignment horizontal="center"/>
    </xf>
    <xf numFmtId="0" fontId="18" fillId="21" borderId="19" xfId="0" applyFont="1" applyFill="1" applyBorder="1"/>
    <xf numFmtId="43" fontId="1" fillId="0" borderId="19" xfId="1" applyFont="1" applyBorder="1"/>
    <xf numFmtId="10" fontId="1" fillId="0" borderId="19" xfId="3" applyNumberFormat="1" applyFont="1" applyBorder="1" applyAlignment="1">
      <alignment horizontal="center"/>
    </xf>
    <xf numFmtId="0" fontId="18" fillId="22" borderId="0" xfId="0" applyFont="1" applyFill="1" applyBorder="1"/>
    <xf numFmtId="0" fontId="37" fillId="0" borderId="0" xfId="0" applyFont="1" applyBorder="1"/>
    <xf numFmtId="43" fontId="18" fillId="23" borderId="0" xfId="1" applyFont="1" applyFill="1" applyBorder="1"/>
    <xf numFmtId="43" fontId="38" fillId="0" borderId="0" xfId="1" applyFont="1" applyBorder="1" applyAlignment="1">
      <alignment horizontal="center"/>
    </xf>
    <xf numFmtId="10" fontId="2" fillId="0" borderId="0" xfId="3" applyNumberFormat="1" applyFont="1" applyBorder="1" applyAlignment="1">
      <alignment horizontal="center"/>
    </xf>
    <xf numFmtId="43" fontId="24" fillId="11" borderId="19" xfId="1" applyFont="1" applyFill="1" applyBorder="1" applyAlignment="1">
      <alignment horizontal="center" vertical="center"/>
    </xf>
    <xf numFmtId="0" fontId="19" fillId="0" borderId="0" xfId="0" applyFont="1" applyBorder="1" applyAlignment="1">
      <alignment horizontal="left" wrapText="1"/>
    </xf>
    <xf numFmtId="0" fontId="0" fillId="0" borderId="0" xfId="0" applyFont="1" applyBorder="1"/>
    <xf numFmtId="0" fontId="6" fillId="0" borderId="28" xfId="0" quotePrefix="1" applyFont="1" applyBorder="1" applyAlignment="1">
      <alignment horizontal="center" vertical="center"/>
    </xf>
    <xf numFmtId="0" fontId="6" fillId="0" borderId="34" xfId="0" quotePrefix="1" applyFont="1" applyBorder="1" applyAlignment="1">
      <alignment horizontal="center" vertical="center"/>
    </xf>
    <xf numFmtId="0" fontId="39" fillId="0" borderId="19" xfId="0" applyFont="1" applyBorder="1"/>
    <xf numFmtId="0" fontId="6" fillId="0" borderId="32" xfId="0" applyFont="1" applyBorder="1" applyAlignment="1">
      <alignment horizontal="center" vertical="center"/>
    </xf>
    <xf numFmtId="0" fontId="6" fillId="0" borderId="19" xfId="0" quotePrefix="1" applyFont="1" applyBorder="1" applyAlignment="1">
      <alignment horizontal="left" vertical="top" wrapText="1"/>
    </xf>
    <xf numFmtId="0" fontId="6" fillId="0" borderId="19" xfId="0" quotePrefix="1" applyFont="1" applyBorder="1" applyAlignment="1">
      <alignment horizontal="justify" vertical="center" wrapText="1"/>
    </xf>
    <xf numFmtId="164" fontId="6" fillId="0" borderId="31" xfId="0" applyNumberFormat="1" applyFont="1" applyBorder="1" applyAlignment="1">
      <alignment horizontal="left" vertical="center"/>
    </xf>
    <xf numFmtId="0" fontId="25" fillId="5" borderId="0" xfId="0" applyFont="1" applyFill="1" applyBorder="1"/>
    <xf numFmtId="10" fontId="25" fillId="5" borderId="0" xfId="3" applyNumberFormat="1" applyFont="1" applyFill="1" applyBorder="1" applyAlignment="1">
      <alignment horizontal="center"/>
    </xf>
    <xf numFmtId="43" fontId="40" fillId="5" borderId="0" xfId="1" applyFont="1" applyFill="1" applyBorder="1"/>
    <xf numFmtId="0" fontId="25" fillId="0" borderId="19" xfId="0" applyFont="1" applyFill="1" applyBorder="1"/>
    <xf numFmtId="10" fontId="25" fillId="0" borderId="19" xfId="3" applyNumberFormat="1" applyFont="1" applyFill="1" applyBorder="1" applyAlignment="1">
      <alignment horizontal="center"/>
    </xf>
    <xf numFmtId="43" fontId="25" fillId="0" borderId="19" xfId="1" applyFont="1" applyFill="1" applyBorder="1"/>
    <xf numFmtId="43" fontId="25" fillId="0" borderId="0" xfId="0" applyNumberFormat="1" applyFont="1" applyFill="1" applyBorder="1"/>
    <xf numFmtId="0" fontId="24" fillId="0" borderId="19" xfId="0" quotePrefix="1" applyFont="1" applyBorder="1" applyAlignment="1">
      <alignment horizontal="left" vertical="top" wrapText="1"/>
    </xf>
    <xf numFmtId="0" fontId="6" fillId="5" borderId="33" xfId="0" applyFont="1" applyFill="1" applyBorder="1" applyAlignment="1">
      <alignment horizontal="center" vertical="center" wrapText="1"/>
    </xf>
    <xf numFmtId="0" fontId="42" fillId="12" borderId="19" xfId="0" applyFont="1" applyFill="1" applyBorder="1" applyAlignment="1">
      <alignment horizontal="justify" vertical="center" wrapText="1"/>
    </xf>
    <xf numFmtId="0" fontId="42" fillId="12" borderId="19" xfId="0" applyFont="1" applyFill="1" applyBorder="1" applyAlignment="1">
      <alignment horizontal="center" vertical="center" wrapText="1"/>
    </xf>
    <xf numFmtId="9" fontId="42" fillId="12" borderId="19" xfId="3" applyFont="1" applyFill="1" applyBorder="1" applyAlignment="1">
      <alignment horizontal="center" vertical="center" wrapText="1"/>
    </xf>
    <xf numFmtId="165" fontId="42" fillId="12" borderId="19" xfId="1" applyNumberFormat="1" applyFont="1" applyFill="1" applyBorder="1" applyAlignment="1">
      <alignment horizontal="center" vertical="center" wrapText="1"/>
    </xf>
    <xf numFmtId="0" fontId="6" fillId="0" borderId="28" xfId="0" quotePrefix="1" applyFont="1" applyBorder="1" applyAlignment="1">
      <alignment vertical="center"/>
    </xf>
    <xf numFmtId="0" fontId="33" fillId="0" borderId="35" xfId="0" quotePrefix="1" applyNumberFormat="1" applyFont="1" applyBorder="1"/>
    <xf numFmtId="165" fontId="0" fillId="0" borderId="0" xfId="0" applyNumberFormat="1"/>
    <xf numFmtId="0" fontId="24" fillId="0" borderId="16" xfId="0" applyFont="1" applyBorder="1" applyAlignment="1">
      <alignment vertical="center" wrapText="1"/>
    </xf>
    <xf numFmtId="44" fontId="24" fillId="3" borderId="15" xfId="2" applyFont="1" applyFill="1" applyBorder="1" applyAlignment="1">
      <alignment horizontal="left" vertical="center" wrapText="1"/>
    </xf>
    <xf numFmtId="0" fontId="24" fillId="3" borderId="16" xfId="0" applyFont="1" applyFill="1" applyBorder="1" applyAlignment="1">
      <alignment vertical="center"/>
    </xf>
    <xf numFmtId="0" fontId="24" fillId="0" borderId="11" xfId="0" applyFont="1" applyBorder="1" applyAlignment="1">
      <alignment horizontal="left" wrapText="1"/>
    </xf>
    <xf numFmtId="0" fontId="10" fillId="4" borderId="11" xfId="0" applyFont="1" applyFill="1" applyBorder="1" applyAlignment="1">
      <alignment horizontal="center" vertical="center" wrapText="1"/>
    </xf>
    <xf numFmtId="0" fontId="12" fillId="6" borderId="13" xfId="0" applyFont="1" applyFill="1" applyBorder="1" applyAlignment="1">
      <alignment horizontal="right" vertical="center" wrapText="1"/>
    </xf>
    <xf numFmtId="0" fontId="12" fillId="6" borderId="33" xfId="0" applyFont="1" applyFill="1" applyBorder="1" applyAlignment="1">
      <alignment horizontal="right" vertical="center" wrapText="1"/>
    </xf>
    <xf numFmtId="164" fontId="10" fillId="4" borderId="11" xfId="0" applyNumberFormat="1" applyFont="1" applyFill="1" applyBorder="1" applyAlignment="1">
      <alignment horizontal="center" vertical="center" wrapText="1"/>
    </xf>
    <xf numFmtId="164" fontId="10" fillId="4" borderId="13" xfId="0" applyNumberFormat="1" applyFont="1" applyFill="1" applyBorder="1" applyAlignment="1">
      <alignment horizontal="center" vertical="center" wrapText="1"/>
    </xf>
    <xf numFmtId="164" fontId="10" fillId="4" borderId="12" xfId="0" applyNumberFormat="1" applyFont="1" applyFill="1" applyBorder="1" applyAlignment="1">
      <alignment horizontal="center" vertical="center" wrapText="1"/>
    </xf>
    <xf numFmtId="0" fontId="33" fillId="5" borderId="0" xfId="0" applyFont="1" applyFill="1"/>
    <xf numFmtId="0" fontId="33" fillId="0" borderId="0" xfId="0" applyFont="1"/>
    <xf numFmtId="0" fontId="24" fillId="0" borderId="0" xfId="0" applyFont="1" applyFill="1" applyBorder="1" applyAlignment="1">
      <alignment horizontal="left" vertical="center" wrapText="1"/>
    </xf>
    <xf numFmtId="0" fontId="24" fillId="0" borderId="14" xfId="0" applyFont="1" applyBorder="1" applyAlignment="1">
      <alignment vertical="top" wrapText="1"/>
    </xf>
    <xf numFmtId="0" fontId="24" fillId="0" borderId="15" xfId="0" applyFont="1" applyBorder="1" applyAlignment="1">
      <alignment vertical="top" wrapText="1"/>
    </xf>
    <xf numFmtId="0" fontId="0" fillId="5" borderId="0" xfId="0" applyFont="1" applyFill="1"/>
    <xf numFmtId="0" fontId="24" fillId="0" borderId="13" xfId="0" applyFont="1" applyFill="1" applyBorder="1" applyAlignment="1">
      <alignment horizontal="left" vertical="center" wrapText="1"/>
    </xf>
    <xf numFmtId="0" fontId="24" fillId="0" borderId="11" xfId="0" applyFont="1" applyFill="1" applyBorder="1" applyAlignment="1">
      <alignment horizontal="left" vertical="center" wrapText="1"/>
    </xf>
    <xf numFmtId="0" fontId="6" fillId="3" borderId="39" xfId="0" applyFont="1" applyFill="1" applyBorder="1" applyAlignment="1">
      <alignment horizontal="left" vertical="center" wrapText="1"/>
    </xf>
    <xf numFmtId="0" fontId="24" fillId="0" borderId="42" xfId="0" applyFont="1" applyBorder="1" applyAlignment="1">
      <alignment horizontal="center"/>
    </xf>
    <xf numFmtId="0" fontId="24" fillId="0" borderId="42" xfId="0" applyFont="1" applyBorder="1"/>
    <xf numFmtId="0" fontId="6" fillId="0" borderId="42" xfId="0" applyFont="1" applyBorder="1"/>
    <xf numFmtId="0" fontId="6" fillId="0" borderId="40" xfId="0" applyFont="1" applyBorder="1"/>
    <xf numFmtId="44" fontId="24" fillId="3" borderId="43" xfId="2" applyFont="1" applyFill="1" applyBorder="1" applyAlignment="1">
      <alignment vertical="center" wrapText="1"/>
    </xf>
    <xf numFmtId="0" fontId="0" fillId="0" borderId="7" xfId="0" applyBorder="1"/>
    <xf numFmtId="0" fontId="0" fillId="0" borderId="8" xfId="0" applyBorder="1"/>
    <xf numFmtId="0" fontId="10" fillId="4" borderId="39" xfId="0" applyFont="1" applyFill="1" applyBorder="1" applyAlignment="1">
      <alignment horizontal="center" vertical="center" wrapText="1"/>
    </xf>
    <xf numFmtId="0" fontId="9" fillId="4" borderId="44" xfId="0" applyFont="1" applyFill="1" applyBorder="1" applyAlignment="1">
      <alignment horizontal="left" vertical="center" wrapText="1"/>
    </xf>
    <xf numFmtId="0" fontId="6" fillId="4" borderId="45" xfId="0" applyFont="1" applyFill="1" applyBorder="1" applyAlignment="1">
      <alignment horizontal="center" vertical="center" wrapText="1"/>
    </xf>
    <xf numFmtId="165" fontId="6" fillId="0" borderId="47" xfId="1" applyNumberFormat="1" applyFont="1" applyBorder="1" applyAlignment="1">
      <alignment vertical="center"/>
    </xf>
    <xf numFmtId="165" fontId="9" fillId="4" borderId="40" xfId="1" applyNumberFormat="1" applyFont="1" applyFill="1" applyBorder="1" applyAlignment="1">
      <alignment vertical="center"/>
    </xf>
    <xf numFmtId="165" fontId="13" fillId="6" borderId="45" xfId="1" applyNumberFormat="1" applyFont="1" applyFill="1" applyBorder="1" applyAlignment="1">
      <alignment vertical="center"/>
    </xf>
    <xf numFmtId="0" fontId="24" fillId="0" borderId="7" xfId="0" applyFont="1" applyFill="1" applyBorder="1" applyAlignment="1">
      <alignment horizontal="left" vertical="center" wrapText="1"/>
    </xf>
    <xf numFmtId="0" fontId="12" fillId="6" borderId="39" xfId="0" applyFont="1" applyFill="1" applyBorder="1" applyAlignment="1">
      <alignment horizontal="right" vertical="center" wrapText="1"/>
    </xf>
    <xf numFmtId="0" fontId="24" fillId="0" borderId="40" xfId="0" applyFont="1" applyFill="1" applyBorder="1" applyAlignment="1">
      <alignment horizontal="left" vertical="center" wrapText="1"/>
    </xf>
    <xf numFmtId="0" fontId="33" fillId="0" borderId="0" xfId="0" applyFont="1" applyBorder="1"/>
    <xf numFmtId="0" fontId="10" fillId="0" borderId="48" xfId="0" applyFont="1" applyBorder="1" applyAlignment="1">
      <alignment vertical="top" wrapText="1"/>
    </xf>
    <xf numFmtId="0" fontId="14" fillId="7" borderId="44" xfId="0" applyFont="1" applyFill="1" applyBorder="1" applyAlignment="1">
      <alignment horizontal="justify" vertical="center" wrapText="1"/>
    </xf>
    <xf numFmtId="165" fontId="14" fillId="7" borderId="49" xfId="0" applyNumberFormat="1" applyFont="1" applyFill="1" applyBorder="1" applyAlignment="1">
      <alignment horizontal="justify" vertical="center" wrapText="1"/>
    </xf>
    <xf numFmtId="43" fontId="33" fillId="0" borderId="35" xfId="0" quotePrefix="1" applyNumberFormat="1" applyFont="1" applyBorder="1"/>
    <xf numFmtId="0" fontId="6" fillId="0" borderId="32" xfId="0" quotePrefix="1" applyFont="1" applyBorder="1" applyAlignment="1">
      <alignment horizontal="center" vertical="center"/>
    </xf>
    <xf numFmtId="0" fontId="24" fillId="0" borderId="41" xfId="0" applyFont="1" applyBorder="1" applyAlignment="1">
      <alignment horizontal="left" vertical="top" wrapText="1"/>
    </xf>
    <xf numFmtId="0" fontId="24" fillId="0" borderId="14" xfId="0" applyFont="1" applyBorder="1" applyAlignment="1">
      <alignment horizontal="left" vertical="top" wrapText="1"/>
    </xf>
    <xf numFmtId="0" fontId="24" fillId="0" borderId="7" xfId="0" applyFont="1" applyBorder="1" applyAlignment="1">
      <alignment horizontal="left" vertical="top" wrapText="1"/>
    </xf>
    <xf numFmtId="0" fontId="24" fillId="0" borderId="36" xfId="0" applyFont="1" applyBorder="1" applyAlignment="1">
      <alignment horizontal="left" vertical="top" wrapText="1"/>
    </xf>
    <xf numFmtId="0" fontId="24" fillId="0" borderId="37" xfId="0" applyFont="1" applyBorder="1" applyAlignment="1">
      <alignment horizontal="left" vertical="top" wrapText="1"/>
    </xf>
    <xf numFmtId="0" fontId="24" fillId="0" borderId="15" xfId="0" applyFont="1" applyBorder="1" applyAlignment="1">
      <alignment horizontal="left" vertical="top" wrapText="1"/>
    </xf>
    <xf numFmtId="0" fontId="24" fillId="0" borderId="39" xfId="0" applyFont="1" applyFill="1" applyBorder="1" applyAlignment="1">
      <alignment horizontal="left" vertical="center" wrapText="1"/>
    </xf>
    <xf numFmtId="0" fontId="24" fillId="0" borderId="12" xfId="0" applyFont="1" applyFill="1" applyBorder="1" applyAlignment="1">
      <alignment horizontal="left" vertical="center" wrapText="1"/>
    </xf>
    <xf numFmtId="0" fontId="10" fillId="0" borderId="46" xfId="0" applyFont="1" applyBorder="1" applyAlignment="1">
      <alignment vertical="top" wrapText="1"/>
    </xf>
    <xf numFmtId="164" fontId="6" fillId="0" borderId="28" xfId="0" quotePrefix="1" applyNumberFormat="1" applyFont="1" applyBorder="1" applyAlignment="1">
      <alignment horizontal="center" vertical="center"/>
    </xf>
    <xf numFmtId="0" fontId="0" fillId="0" borderId="0" xfId="0" applyFill="1"/>
    <xf numFmtId="0" fontId="0" fillId="0" borderId="0" xfId="0" applyFont="1" applyFill="1"/>
    <xf numFmtId="0" fontId="33" fillId="0" borderId="0" xfId="0" applyFont="1" applyFill="1"/>
    <xf numFmtId="165" fontId="0" fillId="0" borderId="0" xfId="0" applyNumberFormat="1" applyFill="1"/>
    <xf numFmtId="43" fontId="33" fillId="0" borderId="35" xfId="1" applyFont="1" applyBorder="1"/>
    <xf numFmtId="43" fontId="25" fillId="16" borderId="35" xfId="1" applyFont="1" applyFill="1" applyBorder="1"/>
    <xf numFmtId="0" fontId="10" fillId="4" borderId="11" xfId="0" applyFont="1" applyFill="1" applyBorder="1" applyAlignment="1">
      <alignment horizontal="center" vertical="center" wrapText="1"/>
    </xf>
    <xf numFmtId="0" fontId="12" fillId="6" borderId="13" xfId="0" applyFont="1" applyFill="1" applyBorder="1" applyAlignment="1">
      <alignment horizontal="right" vertical="center" wrapText="1"/>
    </xf>
    <xf numFmtId="0" fontId="12" fillId="6" borderId="33" xfId="0" applyFont="1" applyFill="1" applyBorder="1" applyAlignment="1">
      <alignment horizontal="right" vertical="center" wrapText="1"/>
    </xf>
    <xf numFmtId="164" fontId="10" fillId="4" borderId="13" xfId="0" applyNumberFormat="1" applyFont="1" applyFill="1" applyBorder="1" applyAlignment="1">
      <alignment horizontal="center" vertical="center" wrapText="1"/>
    </xf>
    <xf numFmtId="0" fontId="12" fillId="6" borderId="39" xfId="0" applyFont="1" applyFill="1" applyBorder="1" applyAlignment="1">
      <alignment horizontal="right" vertical="center" wrapText="1"/>
    </xf>
    <xf numFmtId="0" fontId="10" fillId="4" borderId="11" xfId="0" applyFont="1" applyFill="1" applyBorder="1" applyAlignment="1">
      <alignment horizontal="center" vertical="center" wrapText="1"/>
    </xf>
    <xf numFmtId="164" fontId="24" fillId="3" borderId="13" xfId="2" applyNumberFormat="1" applyFont="1" applyFill="1" applyBorder="1" applyAlignment="1">
      <alignment horizontal="center" vertical="center"/>
    </xf>
    <xf numFmtId="0" fontId="10" fillId="0" borderId="0" xfId="0" applyFont="1" applyBorder="1" applyAlignment="1">
      <alignment vertical="top" wrapText="1"/>
    </xf>
    <xf numFmtId="0" fontId="10" fillId="0" borderId="19" xfId="0" quotePrefix="1" applyFont="1" applyBorder="1" applyAlignment="1">
      <alignment horizontal="left" vertical="top" wrapText="1"/>
    </xf>
    <xf numFmtId="165" fontId="24" fillId="0" borderId="2" xfId="0" applyNumberFormat="1" applyFont="1" applyBorder="1" applyAlignment="1">
      <alignment horizontal="left" wrapText="1"/>
    </xf>
    <xf numFmtId="165" fontId="7" fillId="0" borderId="2" xfId="0" applyNumberFormat="1" applyFont="1" applyBorder="1" applyAlignment="1">
      <alignment horizontal="left" wrapText="1"/>
    </xf>
    <xf numFmtId="165" fontId="7" fillId="0" borderId="13" xfId="0" applyNumberFormat="1" applyFont="1" applyBorder="1" applyAlignment="1">
      <alignment wrapText="1"/>
    </xf>
    <xf numFmtId="165" fontId="24" fillId="3" borderId="16" xfId="2" applyNumberFormat="1" applyFont="1" applyFill="1" applyBorder="1" applyAlignment="1">
      <alignment vertical="center" wrapText="1"/>
    </xf>
    <xf numFmtId="165" fontId="0" fillId="0" borderId="0" xfId="0" applyNumberFormat="1" applyBorder="1"/>
    <xf numFmtId="165" fontId="6" fillId="4" borderId="21" xfId="0" applyNumberFormat="1" applyFont="1" applyFill="1" applyBorder="1" applyAlignment="1">
      <alignment horizontal="center" vertical="center" wrapText="1"/>
    </xf>
    <xf numFmtId="165" fontId="24" fillId="0" borderId="13" xfId="0" applyNumberFormat="1" applyFont="1" applyFill="1" applyBorder="1" applyAlignment="1">
      <alignment horizontal="left" vertical="center" wrapText="1"/>
    </xf>
    <xf numFmtId="165" fontId="24" fillId="0" borderId="29" xfId="1" applyNumberFormat="1" applyFont="1" applyBorder="1" applyAlignment="1">
      <alignment vertical="center"/>
    </xf>
    <xf numFmtId="165" fontId="6" fillId="0" borderId="31" xfId="1" applyNumberFormat="1" applyFont="1" applyBorder="1" applyAlignment="1">
      <alignment vertical="center"/>
    </xf>
    <xf numFmtId="165" fontId="14" fillId="7" borderId="19" xfId="1" applyNumberFormat="1" applyFont="1" applyFill="1" applyBorder="1" applyAlignment="1">
      <alignment horizontal="justify" vertical="center" wrapText="1"/>
    </xf>
    <xf numFmtId="43" fontId="33" fillId="0" borderId="35" xfId="1" applyNumberFormat="1" applyFont="1" applyBorder="1"/>
    <xf numFmtId="43" fontId="25" fillId="16" borderId="35" xfId="1" applyNumberFormat="1" applyFont="1" applyFill="1" applyBorder="1"/>
    <xf numFmtId="167" fontId="28" fillId="13" borderId="19" xfId="0" applyNumberFormat="1" applyFont="1" applyFill="1" applyBorder="1" applyAlignment="1">
      <alignment horizontal="center" vertical="center" wrapText="1"/>
    </xf>
    <xf numFmtId="0" fontId="24" fillId="0" borderId="28" xfId="0" quotePrefix="1" applyFont="1" applyBorder="1" applyAlignment="1">
      <alignment horizontal="center" vertical="center"/>
    </xf>
    <xf numFmtId="0" fontId="24" fillId="0" borderId="28" xfId="0" applyFont="1" applyBorder="1" applyAlignment="1">
      <alignment vertical="center"/>
    </xf>
    <xf numFmtId="0" fontId="24" fillId="0" borderId="28" xfId="0" quotePrefix="1" applyFont="1" applyBorder="1" applyAlignment="1">
      <alignment vertical="center"/>
    </xf>
    <xf numFmtId="164" fontId="24" fillId="0" borderId="28" xfId="0" quotePrefix="1" applyNumberFormat="1" applyFont="1" applyBorder="1" applyAlignment="1">
      <alignment horizontal="center" vertical="center"/>
    </xf>
    <xf numFmtId="0" fontId="26" fillId="0" borderId="6" xfId="0" applyFont="1" applyBorder="1" applyAlignment="1">
      <alignment vertical="top" wrapText="1"/>
    </xf>
    <xf numFmtId="164" fontId="24" fillId="0" borderId="28" xfId="0" applyNumberFormat="1" applyFont="1" applyBorder="1" applyAlignment="1">
      <alignment horizontal="center" vertical="center"/>
    </xf>
    <xf numFmtId="0" fontId="24" fillId="0" borderId="32" xfId="0" applyFont="1" applyBorder="1" applyAlignment="1">
      <alignment horizontal="center" vertical="center"/>
    </xf>
    <xf numFmtId="165" fontId="43" fillId="4" borderId="12" xfId="1" applyNumberFormat="1" applyFont="1" applyFill="1" applyBorder="1" applyAlignment="1">
      <alignment vertical="center"/>
    </xf>
    <xf numFmtId="0" fontId="26" fillId="0" borderId="48" xfId="0" applyFont="1" applyBorder="1" applyAlignment="1">
      <alignment vertical="top" wrapText="1"/>
    </xf>
    <xf numFmtId="0" fontId="6" fillId="0" borderId="28" xfId="0" applyFont="1" applyFill="1" applyBorder="1" applyAlignment="1">
      <alignment vertical="center"/>
    </xf>
    <xf numFmtId="0" fontId="6" fillId="0" borderId="28" xfId="0" quotePrefix="1" applyFont="1" applyFill="1" applyBorder="1" applyAlignment="1">
      <alignment vertical="center"/>
    </xf>
    <xf numFmtId="165" fontId="6" fillId="0" borderId="29" xfId="1" applyNumberFormat="1" applyFont="1" applyFill="1" applyBorder="1" applyAlignment="1">
      <alignment vertical="center"/>
    </xf>
    <xf numFmtId="0" fontId="24" fillId="0" borderId="28" xfId="0" applyFont="1" applyBorder="1" applyAlignment="1">
      <alignment vertical="center" wrapText="1"/>
    </xf>
    <xf numFmtId="0" fontId="24" fillId="0" borderId="28" xfId="0" applyFont="1" applyBorder="1" applyAlignment="1">
      <alignment horizontal="center" vertical="center"/>
    </xf>
    <xf numFmtId="164" fontId="6" fillId="0" borderId="28" xfId="0" applyNumberFormat="1" applyFont="1" applyFill="1" applyBorder="1" applyAlignment="1">
      <alignment horizontal="center" vertical="center"/>
    </xf>
    <xf numFmtId="0" fontId="6" fillId="0" borderId="34" xfId="0" applyFont="1" applyFill="1" applyBorder="1" applyAlignment="1">
      <alignment vertical="center"/>
    </xf>
    <xf numFmtId="164" fontId="6" fillId="0" borderId="31" xfId="0" applyNumberFormat="1" applyFont="1" applyFill="1" applyBorder="1" applyAlignment="1">
      <alignment horizontal="left" vertical="center"/>
    </xf>
    <xf numFmtId="0" fontId="6" fillId="0" borderId="19" xfId="0" applyFont="1" applyFill="1" applyBorder="1" applyAlignment="1">
      <alignment horizontal="center" vertical="center" wrapText="1"/>
    </xf>
    <xf numFmtId="49" fontId="24" fillId="12" borderId="19" xfId="1" applyNumberFormat="1" applyFont="1" applyFill="1" applyBorder="1" applyAlignment="1">
      <alignment horizontal="center" vertical="center" wrapText="1"/>
    </xf>
    <xf numFmtId="0" fontId="24" fillId="12" borderId="19" xfId="0" applyNumberFormat="1" applyFont="1" applyFill="1" applyBorder="1" applyAlignment="1">
      <alignment horizontal="center" vertical="center" wrapText="1"/>
    </xf>
    <xf numFmtId="49" fontId="24" fillId="11" borderId="19" xfId="4" applyNumberFormat="1" applyFont="1" applyFill="1" applyBorder="1" applyAlignment="1">
      <alignment horizontal="center" vertical="center" wrapText="1"/>
    </xf>
    <xf numFmtId="0" fontId="24" fillId="11" borderId="19" xfId="4" applyNumberFormat="1" applyFont="1" applyFill="1" applyBorder="1" applyAlignment="1">
      <alignment horizontal="center" vertical="center" wrapText="1"/>
    </xf>
    <xf numFmtId="0" fontId="24" fillId="12" borderId="19" xfId="4" applyNumberFormat="1" applyFont="1" applyFill="1" applyBorder="1" applyAlignment="1">
      <alignment horizontal="center" vertical="center" wrapText="1"/>
    </xf>
    <xf numFmtId="0" fontId="24" fillId="12" borderId="19" xfId="0" applyFont="1" applyFill="1" applyBorder="1" applyAlignment="1">
      <alignment horizontal="left" vertical="center" wrapText="1"/>
    </xf>
    <xf numFmtId="0" fontId="24" fillId="0" borderId="28" xfId="0" quotePrefix="1" applyFont="1" applyFill="1" applyBorder="1" applyAlignment="1">
      <alignment vertical="center"/>
    </xf>
    <xf numFmtId="0" fontId="12" fillId="6" borderId="39" xfId="0" applyFont="1" applyFill="1" applyBorder="1" applyAlignment="1">
      <alignment horizontal="right" vertical="center" wrapText="1"/>
    </xf>
    <xf numFmtId="0" fontId="12" fillId="6" borderId="13" xfId="0" applyFont="1" applyFill="1" applyBorder="1" applyAlignment="1">
      <alignment horizontal="right" vertical="center" wrapText="1"/>
    </xf>
    <xf numFmtId="0" fontId="12" fillId="6" borderId="33" xfId="0" applyFont="1" applyFill="1" applyBorder="1" applyAlignment="1">
      <alignment horizontal="right" vertical="center" wrapText="1"/>
    </xf>
    <xf numFmtId="0" fontId="6" fillId="8" borderId="19" xfId="0" applyFont="1" applyFill="1" applyBorder="1" applyAlignment="1">
      <alignment vertical="center" wrapText="1"/>
    </xf>
    <xf numFmtId="0" fontId="6" fillId="18" borderId="19" xfId="0" applyFont="1" applyFill="1" applyBorder="1" applyAlignment="1">
      <alignment vertical="center" wrapText="1"/>
    </xf>
    <xf numFmtId="0" fontId="6" fillId="8" borderId="19" xfId="0" applyFont="1" applyFill="1" applyBorder="1" applyAlignment="1">
      <alignment vertical="top" wrapText="1"/>
    </xf>
    <xf numFmtId="0" fontId="10" fillId="19" borderId="19" xfId="0" applyFont="1" applyFill="1" applyBorder="1" applyAlignment="1">
      <alignment vertical="center" wrapText="1"/>
    </xf>
    <xf numFmtId="0" fontId="10" fillId="19" borderId="19" xfId="0" applyFont="1" applyFill="1" applyBorder="1" applyAlignment="1">
      <alignment horizontal="center" vertical="center" wrapText="1"/>
    </xf>
    <xf numFmtId="0" fontId="44" fillId="8" borderId="19" xfId="0" applyFont="1" applyFill="1" applyBorder="1" applyAlignment="1">
      <alignment vertical="center" wrapText="1"/>
    </xf>
    <xf numFmtId="0" fontId="6" fillId="18" borderId="26" xfId="0" applyFont="1" applyFill="1" applyBorder="1" applyAlignment="1">
      <alignment vertical="center" wrapText="1"/>
    </xf>
    <xf numFmtId="0" fontId="6" fillId="18" borderId="30" xfId="0" applyFont="1" applyFill="1" applyBorder="1" applyAlignment="1">
      <alignment vertical="center" wrapText="1"/>
    </xf>
    <xf numFmtId="0" fontId="6" fillId="18" borderId="16" xfId="0" applyFont="1" applyFill="1" applyBorder="1" applyAlignment="1">
      <alignment vertical="center" wrapText="1"/>
    </xf>
    <xf numFmtId="0" fontId="23" fillId="18" borderId="30" xfId="0" applyFont="1" applyFill="1" applyBorder="1" applyAlignment="1">
      <alignment vertical="center" wrapText="1"/>
    </xf>
    <xf numFmtId="0" fontId="23" fillId="8" borderId="26" xfId="0" applyFont="1" applyFill="1" applyBorder="1" applyAlignment="1">
      <alignment vertical="center" wrapText="1"/>
    </xf>
    <xf numFmtId="0" fontId="7" fillId="8" borderId="30" xfId="0" applyFont="1" applyFill="1" applyBorder="1" applyAlignment="1">
      <alignment vertical="center" wrapText="1"/>
    </xf>
    <xf numFmtId="0" fontId="7" fillId="8" borderId="16" xfId="0" applyFont="1" applyFill="1" applyBorder="1" applyAlignment="1">
      <alignment vertical="center" wrapText="1"/>
    </xf>
    <xf numFmtId="0" fontId="23" fillId="18" borderId="16" xfId="0" applyFont="1" applyFill="1" applyBorder="1" applyAlignment="1">
      <alignment vertical="center" wrapText="1"/>
    </xf>
    <xf numFmtId="0" fontId="10" fillId="8" borderId="26" xfId="0" applyFont="1" applyFill="1" applyBorder="1" applyAlignment="1">
      <alignment vertical="center" wrapText="1"/>
    </xf>
    <xf numFmtId="0" fontId="10" fillId="8" borderId="30" xfId="0" applyFont="1" applyFill="1" applyBorder="1" applyAlignment="1">
      <alignment vertical="center" wrapText="1"/>
    </xf>
    <xf numFmtId="0" fontId="10" fillId="8" borderId="16" xfId="0" applyFont="1" applyFill="1" applyBorder="1" applyAlignment="1">
      <alignment vertical="center" wrapText="1"/>
    </xf>
    <xf numFmtId="0" fontId="7" fillId="18" borderId="30" xfId="0" applyFont="1" applyFill="1" applyBorder="1" applyAlignment="1">
      <alignment vertical="center" wrapText="1"/>
    </xf>
    <xf numFmtId="1" fontId="23" fillId="18" borderId="30" xfId="0" applyNumberFormat="1" applyFont="1" applyFill="1" applyBorder="1" applyAlignment="1">
      <alignment vertical="center" wrapText="1"/>
    </xf>
    <xf numFmtId="9" fontId="6" fillId="18" borderId="30" xfId="0" applyNumberFormat="1" applyFont="1" applyFill="1" applyBorder="1" applyAlignment="1">
      <alignment vertical="center" wrapText="1"/>
    </xf>
    <xf numFmtId="9" fontId="6" fillId="18" borderId="16" xfId="0" applyNumberFormat="1" applyFont="1" applyFill="1" applyBorder="1" applyAlignment="1">
      <alignment vertical="center" wrapText="1"/>
    </xf>
    <xf numFmtId="9" fontId="23" fillId="18" borderId="30" xfId="0" applyNumberFormat="1" applyFont="1" applyFill="1" applyBorder="1" applyAlignment="1">
      <alignment vertical="center" wrapText="1"/>
    </xf>
    <xf numFmtId="0" fontId="35" fillId="18" borderId="30" xfId="0" applyFont="1" applyFill="1" applyBorder="1" applyAlignment="1">
      <alignment vertical="center" wrapText="1"/>
    </xf>
    <xf numFmtId="0" fontId="24" fillId="8" borderId="19" xfId="0" applyFont="1" applyFill="1" applyBorder="1" applyAlignment="1">
      <alignment vertical="center" wrapText="1"/>
    </xf>
    <xf numFmtId="0" fontId="23" fillId="24" borderId="19" xfId="0" applyFont="1" applyFill="1" applyBorder="1" applyAlignment="1">
      <alignment wrapText="1"/>
    </xf>
    <xf numFmtId="0" fontId="12" fillId="6" borderId="13" xfId="0" applyFont="1" applyFill="1" applyBorder="1" applyAlignment="1">
      <alignment horizontal="right" vertical="center" wrapText="1"/>
    </xf>
    <xf numFmtId="0" fontId="24" fillId="0" borderId="13" xfId="0" applyFont="1" applyFill="1" applyBorder="1" applyAlignment="1">
      <alignment horizontal="left" vertical="center" wrapText="1"/>
    </xf>
    <xf numFmtId="0" fontId="46" fillId="0" borderId="0" xfId="0" applyFont="1" applyAlignment="1">
      <alignment horizontal="left"/>
    </xf>
    <xf numFmtId="0" fontId="6" fillId="0" borderId="16" xfId="0" applyFont="1" applyBorder="1" applyAlignment="1">
      <alignment horizontal="left" vertical="center" wrapText="1"/>
    </xf>
    <xf numFmtId="0" fontId="6" fillId="0" borderId="16" xfId="0" applyFont="1" applyBorder="1" applyAlignment="1">
      <alignment horizontal="center" vertical="center" wrapText="1"/>
    </xf>
    <xf numFmtId="49" fontId="6" fillId="12" borderId="9" xfId="1" quotePrefix="1" applyNumberFormat="1" applyFont="1" applyFill="1" applyBorder="1" applyAlignment="1">
      <alignment horizontal="center" vertical="center" wrapText="1"/>
    </xf>
    <xf numFmtId="49" fontId="6" fillId="12" borderId="9" xfId="0" quotePrefix="1" applyNumberFormat="1" applyFont="1" applyFill="1" applyBorder="1" applyAlignment="1">
      <alignment horizontal="center" vertical="center" wrapText="1"/>
    </xf>
    <xf numFmtId="49" fontId="6" fillId="12" borderId="16" xfId="0" quotePrefix="1" applyNumberFormat="1" applyFont="1" applyFill="1" applyBorder="1" applyAlignment="1">
      <alignment horizontal="center" vertical="center" wrapText="1"/>
    </xf>
    <xf numFmtId="0" fontId="24" fillId="0" borderId="16" xfId="0" applyFont="1" applyFill="1" applyBorder="1" applyAlignment="1">
      <alignment vertical="center" wrapText="1"/>
    </xf>
    <xf numFmtId="0" fontId="24" fillId="0" borderId="9" xfId="0" applyFont="1" applyFill="1" applyBorder="1" applyAlignment="1">
      <alignment vertical="center" wrapText="1"/>
    </xf>
    <xf numFmtId="0" fontId="10" fillId="0" borderId="46" xfId="0" applyFont="1" applyBorder="1" applyAlignment="1">
      <alignment horizontal="left" vertical="top" wrapText="1"/>
    </xf>
    <xf numFmtId="0" fontId="26" fillId="0" borderId="46" xfId="0" applyFont="1" applyBorder="1" applyAlignment="1">
      <alignment horizontal="left" vertical="top" wrapText="1"/>
    </xf>
    <xf numFmtId="0" fontId="6" fillId="0" borderId="19" xfId="0" applyFont="1" applyFill="1" applyBorder="1" applyAlignment="1">
      <alignment horizontal="left" vertical="center" wrapText="1"/>
    </xf>
    <xf numFmtId="164" fontId="6" fillId="0" borderId="28" xfId="0" quotePrefix="1" applyNumberFormat="1" applyFont="1" applyFill="1" applyBorder="1" applyAlignment="1">
      <alignment horizontal="center" vertical="center"/>
    </xf>
    <xf numFmtId="0" fontId="43" fillId="4" borderId="39" xfId="0" applyFont="1" applyFill="1" applyBorder="1" applyAlignment="1">
      <alignment horizontal="right" vertical="center" wrapText="1"/>
    </xf>
    <xf numFmtId="0" fontId="43" fillId="4" borderId="13" xfId="0" applyFont="1" applyFill="1" applyBorder="1" applyAlignment="1">
      <alignment horizontal="right" vertical="center" wrapText="1"/>
    </xf>
    <xf numFmtId="0" fontId="43" fillId="4" borderId="12" xfId="0" applyFont="1" applyFill="1" applyBorder="1" applyAlignment="1">
      <alignment horizontal="right" vertical="center" wrapText="1"/>
    </xf>
    <xf numFmtId="0" fontId="9" fillId="4" borderId="39" xfId="0" applyFont="1" applyFill="1" applyBorder="1" applyAlignment="1">
      <alignment horizontal="right" vertical="center" wrapText="1"/>
    </xf>
    <xf numFmtId="0" fontId="9" fillId="4" borderId="13" xfId="0" applyFont="1" applyFill="1" applyBorder="1" applyAlignment="1">
      <alignment horizontal="right" vertical="center" wrapText="1"/>
    </xf>
    <xf numFmtId="0" fontId="9" fillId="4" borderId="12" xfId="0" applyFont="1" applyFill="1" applyBorder="1" applyAlignment="1">
      <alignment horizontal="right" vertical="center" wrapText="1"/>
    </xf>
    <xf numFmtId="0" fontId="10" fillId="0" borderId="46" xfId="0" applyFont="1" applyBorder="1" applyAlignment="1">
      <alignment vertical="top" wrapText="1"/>
    </xf>
    <xf numFmtId="0" fontId="0" fillId="0" borderId="48" xfId="0" applyBorder="1" applyAlignment="1">
      <alignment vertical="top" wrapText="1"/>
    </xf>
    <xf numFmtId="0" fontId="0" fillId="0" borderId="51" xfId="0" applyBorder="1" applyAlignment="1">
      <alignment vertical="top" wrapText="1"/>
    </xf>
    <xf numFmtId="0" fontId="7" fillId="0" borderId="1" xfId="0" applyFont="1" applyBorder="1" applyAlignment="1">
      <alignment horizontal="left" wrapText="1"/>
    </xf>
    <xf numFmtId="0" fontId="7" fillId="0" borderId="2" xfId="0" applyFont="1" applyBorder="1" applyAlignment="1">
      <alignment horizontal="left" wrapText="1"/>
    </xf>
    <xf numFmtId="0" fontId="10" fillId="3" borderId="39"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40" xfId="0" applyFont="1" applyFill="1" applyBorder="1" applyAlignment="1">
      <alignment horizontal="left" vertical="center" wrapText="1"/>
    </xf>
    <xf numFmtId="0" fontId="24" fillId="0" borderId="41" xfId="0" applyFont="1" applyBorder="1" applyAlignment="1">
      <alignment horizontal="left" vertical="top" wrapText="1"/>
    </xf>
    <xf numFmtId="0" fontId="24" fillId="0" borderId="14" xfId="0" applyFont="1" applyBorder="1" applyAlignment="1">
      <alignment horizontal="left" vertical="top" wrapText="1"/>
    </xf>
    <xf numFmtId="0" fontId="24" fillId="0" borderId="37" xfId="0" applyFont="1" applyBorder="1" applyAlignment="1">
      <alignment horizontal="left" vertical="top" wrapText="1"/>
    </xf>
    <xf numFmtId="0" fontId="24" fillId="0" borderId="15" xfId="0" applyFont="1" applyBorder="1" applyAlignment="1">
      <alignment horizontal="left" vertical="top" wrapText="1"/>
    </xf>
    <xf numFmtId="0" fontId="24" fillId="0" borderId="1" xfId="0" applyFont="1" applyBorder="1" applyAlignment="1">
      <alignment horizontal="left" vertical="top" wrapText="1"/>
    </xf>
    <xf numFmtId="0" fontId="24" fillId="0" borderId="2" xfId="0" applyFont="1" applyBorder="1" applyAlignment="1">
      <alignment horizontal="left" vertical="top" wrapText="1"/>
    </xf>
    <xf numFmtId="0" fontId="24" fillId="0" borderId="9" xfId="0" applyFont="1" applyBorder="1" applyAlignment="1">
      <alignment horizontal="left" vertical="top" wrapText="1"/>
    </xf>
    <xf numFmtId="0" fontId="24" fillId="0" borderId="10" xfId="0" applyFont="1" applyBorder="1" applyAlignment="1">
      <alignment horizontal="left" vertical="top" wrapText="1"/>
    </xf>
    <xf numFmtId="0" fontId="24" fillId="0" borderId="42" xfId="0" applyFont="1" applyBorder="1" applyAlignment="1">
      <alignment horizontal="left" vertical="top" wrapText="1"/>
    </xf>
    <xf numFmtId="0" fontId="24" fillId="0" borderId="38" xfId="0" applyFont="1" applyBorder="1" applyAlignment="1">
      <alignment horizontal="left" vertical="top" wrapText="1"/>
    </xf>
    <xf numFmtId="164" fontId="6" fillId="3" borderId="11" xfId="2" applyNumberFormat="1" applyFont="1" applyFill="1" applyBorder="1" applyAlignment="1">
      <alignment horizontal="center" vertical="center"/>
    </xf>
    <xf numFmtId="164" fontId="6" fillId="3" borderId="13" xfId="2" applyNumberFormat="1" applyFont="1" applyFill="1" applyBorder="1" applyAlignment="1">
      <alignment horizontal="center" vertical="center"/>
    </xf>
    <xf numFmtId="164" fontId="10" fillId="4" borderId="11" xfId="0" applyNumberFormat="1" applyFont="1" applyFill="1" applyBorder="1" applyAlignment="1">
      <alignment horizontal="center" vertical="center" wrapText="1"/>
    </xf>
    <xf numFmtId="164" fontId="10" fillId="4" borderId="13" xfId="0" applyNumberFormat="1" applyFont="1" applyFill="1" applyBorder="1" applyAlignment="1">
      <alignment horizontal="center" vertical="center" wrapText="1"/>
    </xf>
    <xf numFmtId="0" fontId="6" fillId="4" borderId="26" xfId="0" applyFont="1" applyFill="1" applyBorder="1" applyAlignment="1">
      <alignment horizontal="center" vertical="center" wrapText="1"/>
    </xf>
    <xf numFmtId="0" fontId="6" fillId="4" borderId="16" xfId="0" applyFont="1" applyFill="1" applyBorder="1" applyAlignment="1">
      <alignment horizontal="center" vertical="center" wrapText="1"/>
    </xf>
    <xf numFmtId="0" fontId="10" fillId="4" borderId="11" xfId="0" applyFont="1" applyFill="1" applyBorder="1" applyAlignment="1">
      <alignment horizontal="center" vertical="center" wrapText="1"/>
    </xf>
    <xf numFmtId="0" fontId="10" fillId="4" borderId="13"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12" fillId="6" borderId="39" xfId="0" applyFont="1" applyFill="1" applyBorder="1" applyAlignment="1">
      <alignment horizontal="right" vertical="center" wrapText="1"/>
    </xf>
    <xf numFmtId="0" fontId="12" fillId="6" borderId="13" xfId="0" applyFont="1" applyFill="1" applyBorder="1" applyAlignment="1">
      <alignment horizontal="right" vertical="center" wrapText="1"/>
    </xf>
    <xf numFmtId="0" fontId="12" fillId="6" borderId="33" xfId="0" applyFont="1" applyFill="1" applyBorder="1" applyAlignment="1">
      <alignment horizontal="right" vertical="center" wrapText="1"/>
    </xf>
    <xf numFmtId="0" fontId="24" fillId="0" borderId="11" xfId="0" applyFont="1" applyFill="1" applyBorder="1" applyAlignment="1">
      <alignment horizontal="left" vertical="center" wrapText="1"/>
    </xf>
    <xf numFmtId="0" fontId="24" fillId="0" borderId="13" xfId="0" applyFont="1" applyFill="1" applyBorder="1" applyAlignment="1">
      <alignment horizontal="left" vertical="center" wrapText="1"/>
    </xf>
    <xf numFmtId="0" fontId="24" fillId="0" borderId="40" xfId="0" applyFont="1" applyFill="1" applyBorder="1" applyAlignment="1">
      <alignment horizontal="left" vertical="center" wrapText="1"/>
    </xf>
    <xf numFmtId="0" fontId="24" fillId="0" borderId="1" xfId="0" applyFont="1" applyBorder="1" applyAlignment="1">
      <alignment horizontal="left" wrapText="1"/>
    </xf>
    <xf numFmtId="0" fontId="24" fillId="0" borderId="2" xfId="0" applyFont="1" applyBorder="1" applyAlignment="1">
      <alignment horizontal="left" wrapText="1"/>
    </xf>
    <xf numFmtId="0" fontId="3" fillId="0" borderId="3" xfId="0" applyFont="1" applyBorder="1" applyAlignment="1">
      <alignment horizontal="center"/>
    </xf>
    <xf numFmtId="0" fontId="3" fillId="0" borderId="4" xfId="0" applyFont="1" applyBorder="1" applyAlignment="1">
      <alignment horizontal="center"/>
    </xf>
    <xf numFmtId="0" fontId="3" fillId="0" borderId="5" xfId="0" applyFont="1" applyBorder="1" applyAlignment="1">
      <alignment horizontal="center"/>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5" fillId="0" borderId="7" xfId="0" applyFont="1" applyBorder="1" applyAlignment="1">
      <alignment horizontal="center"/>
    </xf>
    <xf numFmtId="0" fontId="5" fillId="0" borderId="0" xfId="0" applyFont="1" applyBorder="1" applyAlignment="1">
      <alignment horizontal="center"/>
    </xf>
    <xf numFmtId="0" fontId="5" fillId="0" borderId="8" xfId="0" applyFont="1" applyBorder="1" applyAlignment="1">
      <alignment horizontal="center"/>
    </xf>
    <xf numFmtId="0" fontId="5" fillId="0" borderId="37" xfId="0" applyFont="1" applyBorder="1" applyAlignment="1">
      <alignment horizontal="center"/>
    </xf>
    <xf numFmtId="0" fontId="5" fillId="0" borderId="10" xfId="0" applyFont="1" applyBorder="1" applyAlignment="1">
      <alignment horizontal="center"/>
    </xf>
    <xf numFmtId="0" fontId="5" fillId="0" borderId="38" xfId="0" applyFont="1" applyBorder="1" applyAlignment="1">
      <alignment horizontal="center"/>
    </xf>
    <xf numFmtId="0" fontId="6" fillId="0" borderId="11" xfId="0" applyFont="1" applyBorder="1" applyAlignment="1">
      <alignment horizontal="left" wrapText="1"/>
    </xf>
    <xf numFmtId="0" fontId="6" fillId="0" borderId="13" xfId="0" applyFont="1" applyBorder="1" applyAlignment="1">
      <alignment horizontal="left" wrapText="1"/>
    </xf>
    <xf numFmtId="0" fontId="6" fillId="0" borderId="40" xfId="0" applyFont="1" applyBorder="1" applyAlignment="1">
      <alignment horizontal="left" wrapText="1"/>
    </xf>
    <xf numFmtId="0" fontId="6" fillId="3" borderId="41" xfId="0" applyFont="1" applyFill="1" applyBorder="1" applyAlignment="1">
      <alignment horizontal="left" vertical="center" wrapText="1"/>
    </xf>
    <xf numFmtId="0" fontId="6" fillId="3" borderId="14" xfId="0" applyFont="1" applyFill="1" applyBorder="1" applyAlignment="1">
      <alignment horizontal="left" vertical="center" wrapText="1"/>
    </xf>
    <xf numFmtId="0" fontId="6" fillId="3" borderId="37" xfId="0" applyFont="1" applyFill="1" applyBorder="1" applyAlignment="1">
      <alignment horizontal="left" vertical="center" wrapText="1"/>
    </xf>
    <xf numFmtId="0" fontId="6" fillId="3" borderId="15" xfId="0" applyFont="1" applyFill="1" applyBorder="1" applyAlignment="1">
      <alignment horizontal="left" vertical="center" wrapText="1"/>
    </xf>
    <xf numFmtId="0" fontId="24" fillId="0" borderId="42" xfId="0" applyFont="1" applyBorder="1" applyAlignment="1">
      <alignment horizontal="left" wrapText="1"/>
    </xf>
    <xf numFmtId="0" fontId="24" fillId="0" borderId="9" xfId="0" applyFont="1" applyBorder="1" applyAlignment="1">
      <alignment horizontal="left" wrapText="1"/>
    </xf>
    <xf numFmtId="0" fontId="24" fillId="0" borderId="10" xfId="0" applyFont="1" applyBorder="1" applyAlignment="1">
      <alignment horizontal="left" wrapText="1"/>
    </xf>
    <xf numFmtId="0" fontId="24" fillId="0" borderId="38" xfId="0" applyFont="1" applyBorder="1" applyAlignment="1">
      <alignment horizontal="left" wrapText="1"/>
    </xf>
    <xf numFmtId="0" fontId="10" fillId="0" borderId="46" xfId="0" applyFont="1" applyBorder="1" applyAlignment="1">
      <alignment horizontal="left" vertical="top" wrapText="1"/>
    </xf>
    <xf numFmtId="0" fontId="10" fillId="0" borderId="48" xfId="0" applyFont="1" applyBorder="1" applyAlignment="1">
      <alignment horizontal="left" vertical="top" wrapText="1"/>
    </xf>
    <xf numFmtId="0" fontId="24" fillId="0" borderId="6" xfId="0" applyFont="1" applyBorder="1" applyAlignment="1">
      <alignment horizontal="left" vertical="top" wrapText="1"/>
    </xf>
    <xf numFmtId="0" fontId="24" fillId="0" borderId="0" xfId="0" applyFont="1" applyBorder="1" applyAlignment="1">
      <alignment horizontal="left" vertical="top" wrapText="1"/>
    </xf>
    <xf numFmtId="0" fontId="24" fillId="0" borderId="36" xfId="0" applyFont="1" applyBorder="1" applyAlignment="1">
      <alignment horizontal="left" vertical="top" wrapText="1"/>
    </xf>
    <xf numFmtId="0" fontId="24" fillId="0" borderId="8" xfId="0" applyFont="1" applyBorder="1" applyAlignment="1">
      <alignment horizontal="left" vertical="top" wrapText="1"/>
    </xf>
    <xf numFmtId="0" fontId="24" fillId="0" borderId="11" xfId="0" applyFont="1" applyFill="1" applyBorder="1" applyAlignment="1">
      <alignment horizontal="center" vertical="center" wrapText="1"/>
    </xf>
    <xf numFmtId="0" fontId="24" fillId="0" borderId="13" xfId="0" applyFont="1" applyFill="1" applyBorder="1" applyAlignment="1">
      <alignment horizontal="center" vertical="center" wrapText="1"/>
    </xf>
    <xf numFmtId="0" fontId="24" fillId="0" borderId="12" xfId="0" applyFont="1" applyFill="1" applyBorder="1" applyAlignment="1">
      <alignment horizontal="center" vertical="center" wrapText="1"/>
    </xf>
    <xf numFmtId="0" fontId="10" fillId="0" borderId="51" xfId="0" applyFont="1" applyBorder="1" applyAlignment="1">
      <alignment horizontal="left" vertical="top" wrapText="1"/>
    </xf>
    <xf numFmtId="0" fontId="15" fillId="8" borderId="41" xfId="0" applyFont="1" applyFill="1" applyBorder="1" applyAlignment="1">
      <alignment horizontal="left" vertical="center" wrapText="1"/>
    </xf>
    <xf numFmtId="0" fontId="15" fillId="8" borderId="2" xfId="0" applyFont="1" applyFill="1" applyBorder="1" applyAlignment="1">
      <alignment horizontal="left" vertical="center" wrapText="1"/>
    </xf>
    <xf numFmtId="0" fontId="15" fillId="8" borderId="42" xfId="0" applyFont="1" applyFill="1" applyBorder="1" applyAlignment="1">
      <alignment horizontal="left" vertical="center" wrapText="1"/>
    </xf>
    <xf numFmtId="0" fontId="15" fillId="8" borderId="50" xfId="0" applyFont="1" applyFill="1" applyBorder="1" applyAlignment="1">
      <alignment horizontal="left" vertical="center" wrapText="1"/>
    </xf>
    <xf numFmtId="0" fontId="15" fillId="8" borderId="17" xfId="0" applyFont="1" applyFill="1" applyBorder="1" applyAlignment="1">
      <alignment horizontal="left" vertical="center" wrapText="1"/>
    </xf>
    <xf numFmtId="0" fontId="15" fillId="8" borderId="18" xfId="0" applyFont="1" applyFill="1" applyBorder="1" applyAlignment="1">
      <alignment horizontal="left" vertical="center" wrapText="1"/>
    </xf>
    <xf numFmtId="0" fontId="9" fillId="4" borderId="2" xfId="0" applyFont="1" applyFill="1" applyBorder="1" applyAlignment="1">
      <alignment horizontal="right" vertical="center" wrapText="1"/>
    </xf>
    <xf numFmtId="0" fontId="36" fillId="8" borderId="19" xfId="0" applyFont="1" applyFill="1" applyBorder="1" applyAlignment="1">
      <alignment vertical="top" wrapText="1"/>
    </xf>
    <xf numFmtId="0" fontId="6" fillId="8" borderId="19" xfId="0" applyFont="1" applyFill="1" applyBorder="1" applyAlignment="1">
      <alignment vertical="center" wrapText="1"/>
    </xf>
    <xf numFmtId="0" fontId="10" fillId="8" borderId="26" xfId="0" applyFont="1" applyFill="1" applyBorder="1" applyAlignment="1">
      <alignment horizontal="center" vertical="center" wrapText="1"/>
    </xf>
    <xf numFmtId="0" fontId="10" fillId="8" borderId="30" xfId="0" applyFont="1" applyFill="1" applyBorder="1" applyAlignment="1">
      <alignment horizontal="center" vertical="center" wrapText="1"/>
    </xf>
    <xf numFmtId="0" fontId="10" fillId="8" borderId="19" xfId="0" applyFont="1" applyFill="1" applyBorder="1" applyAlignment="1">
      <alignment vertical="center" wrapText="1"/>
    </xf>
    <xf numFmtId="0" fontId="6" fillId="8" borderId="19" xfId="0" applyFont="1" applyFill="1" applyBorder="1" applyAlignment="1">
      <alignment vertical="top" wrapText="1"/>
    </xf>
    <xf numFmtId="0" fontId="6" fillId="8" borderId="26" xfId="0" applyFont="1" applyFill="1" applyBorder="1" applyAlignment="1">
      <alignment vertical="center" wrapText="1"/>
    </xf>
    <xf numFmtId="0" fontId="6" fillId="8" borderId="30" xfId="0" applyFont="1" applyFill="1" applyBorder="1" applyAlignment="1">
      <alignment vertical="center" wrapText="1"/>
    </xf>
    <xf numFmtId="0" fontId="6" fillId="8" borderId="16" xfId="0" applyFont="1" applyFill="1" applyBorder="1" applyAlignment="1">
      <alignment vertical="center" wrapText="1"/>
    </xf>
    <xf numFmtId="0" fontId="6" fillId="8" borderId="26" xfId="0" applyFont="1" applyFill="1" applyBorder="1" applyAlignment="1">
      <alignment horizontal="left" vertical="top" wrapText="1"/>
    </xf>
    <xf numFmtId="0" fontId="6" fillId="8" borderId="30" xfId="0" applyFont="1" applyFill="1" applyBorder="1" applyAlignment="1">
      <alignment horizontal="left" vertical="top" wrapText="1"/>
    </xf>
    <xf numFmtId="0" fontId="6" fillId="8" borderId="16" xfId="0" applyFont="1" applyFill="1" applyBorder="1" applyAlignment="1">
      <alignment horizontal="left" vertical="top" wrapText="1"/>
    </xf>
    <xf numFmtId="0" fontId="10" fillId="18" borderId="19" xfId="0" applyFont="1" applyFill="1" applyBorder="1" applyAlignment="1">
      <alignment vertical="center" wrapText="1"/>
    </xf>
    <xf numFmtId="0" fontId="36" fillId="18" borderId="19" xfId="0" applyFont="1" applyFill="1" applyBorder="1" applyAlignment="1">
      <alignment vertical="top" wrapText="1"/>
    </xf>
    <xf numFmtId="0" fontId="6" fillId="18" borderId="19" xfId="0" applyFont="1" applyFill="1" applyBorder="1" applyAlignment="1">
      <alignment vertical="top" wrapText="1"/>
    </xf>
    <xf numFmtId="0" fontId="7" fillId="18" borderId="19" xfId="0" applyFont="1" applyFill="1" applyBorder="1" applyAlignment="1">
      <alignment vertical="top" wrapText="1"/>
    </xf>
    <xf numFmtId="0" fontId="6" fillId="18" borderId="26" xfId="0" applyFont="1" applyFill="1" applyBorder="1" applyAlignment="1">
      <alignment horizontal="left" vertical="center" wrapText="1"/>
    </xf>
    <xf numFmtId="0" fontId="6" fillId="18" borderId="30" xfId="0" applyFont="1" applyFill="1" applyBorder="1" applyAlignment="1">
      <alignment horizontal="left" vertical="center" wrapText="1"/>
    </xf>
    <xf numFmtId="0" fontId="6" fillId="18" borderId="16" xfId="0" applyFont="1" applyFill="1" applyBorder="1" applyAlignment="1">
      <alignment horizontal="left" vertical="center" wrapText="1"/>
    </xf>
    <xf numFmtId="0" fontId="6" fillId="18" borderId="26" xfId="0" applyFont="1" applyFill="1" applyBorder="1" applyAlignment="1">
      <alignment horizontal="left" vertical="top" wrapText="1"/>
    </xf>
    <xf numFmtId="0" fontId="6" fillId="18" borderId="30" xfId="0" applyFont="1" applyFill="1" applyBorder="1" applyAlignment="1">
      <alignment horizontal="left" vertical="top" wrapText="1"/>
    </xf>
    <xf numFmtId="0" fontId="6" fillId="18" borderId="16" xfId="0" applyFont="1" applyFill="1" applyBorder="1" applyAlignment="1">
      <alignment horizontal="left" vertical="top" wrapText="1"/>
    </xf>
    <xf numFmtId="0" fontId="7" fillId="18" borderId="26" xfId="0" applyFont="1" applyFill="1" applyBorder="1" applyAlignment="1">
      <alignment horizontal="left" vertical="center" wrapText="1"/>
    </xf>
    <xf numFmtId="0" fontId="7" fillId="18" borderId="30" xfId="0" applyFont="1" applyFill="1" applyBorder="1" applyAlignment="1">
      <alignment horizontal="left" vertical="center" wrapText="1"/>
    </xf>
    <xf numFmtId="0" fontId="7" fillId="18" borderId="16" xfId="0" applyFont="1" applyFill="1" applyBorder="1" applyAlignment="1">
      <alignment horizontal="left" vertical="center" wrapText="1"/>
    </xf>
    <xf numFmtId="0" fontId="10" fillId="18" borderId="26" xfId="0" applyFont="1" applyFill="1" applyBorder="1" applyAlignment="1">
      <alignment horizontal="left" vertical="center" wrapText="1"/>
    </xf>
    <xf numFmtId="0" fontId="10" fillId="18" borderId="30" xfId="0" applyFont="1" applyFill="1" applyBorder="1" applyAlignment="1">
      <alignment horizontal="left" vertical="center" wrapText="1"/>
    </xf>
    <xf numFmtId="0" fontId="10" fillId="18" borderId="16" xfId="0" applyFont="1" applyFill="1" applyBorder="1" applyAlignment="1">
      <alignment horizontal="left" vertical="center" wrapText="1"/>
    </xf>
    <xf numFmtId="0" fontId="10" fillId="18" borderId="26" xfId="0" applyFont="1" applyFill="1" applyBorder="1" applyAlignment="1">
      <alignment horizontal="left" vertical="top" wrapText="1"/>
    </xf>
    <xf numFmtId="0" fontId="36" fillId="8" borderId="26" xfId="0" applyFont="1" applyFill="1" applyBorder="1" applyAlignment="1">
      <alignment horizontal="left" vertical="top" wrapText="1"/>
    </xf>
    <xf numFmtId="0" fontId="36" fillId="8" borderId="30" xfId="0" applyFont="1" applyFill="1" applyBorder="1" applyAlignment="1">
      <alignment horizontal="left" vertical="top" wrapText="1"/>
    </xf>
    <xf numFmtId="0" fontId="36" fillId="8" borderId="16" xfId="0" applyFont="1" applyFill="1" applyBorder="1" applyAlignment="1">
      <alignment horizontal="left" vertical="top" wrapText="1"/>
    </xf>
    <xf numFmtId="0" fontId="6" fillId="18" borderId="19" xfId="0" applyFont="1" applyFill="1" applyBorder="1" applyAlignment="1">
      <alignment horizontal="center" vertical="center" wrapText="1"/>
    </xf>
    <xf numFmtId="0" fontId="10" fillId="8" borderId="26" xfId="0" applyFont="1" applyFill="1" applyBorder="1" applyAlignment="1">
      <alignment horizontal="left" vertical="center" wrapText="1"/>
    </xf>
    <xf numFmtId="0" fontId="10" fillId="8" borderId="30" xfId="0" applyFont="1" applyFill="1" applyBorder="1" applyAlignment="1">
      <alignment horizontal="left" vertical="center" wrapText="1"/>
    </xf>
    <xf numFmtId="0" fontId="10" fillId="8" borderId="16" xfId="0" applyFont="1" applyFill="1" applyBorder="1" applyAlignment="1">
      <alignment horizontal="left" vertical="center" wrapText="1"/>
    </xf>
    <xf numFmtId="0" fontId="6" fillId="18" borderId="19" xfId="0" applyFont="1" applyFill="1" applyBorder="1" applyAlignment="1">
      <alignment horizontal="left" vertical="center" wrapText="1"/>
    </xf>
    <xf numFmtId="0" fontId="6" fillId="18" borderId="26" xfId="0" applyFont="1" applyFill="1" applyBorder="1" applyAlignment="1">
      <alignment horizontal="center" vertical="center" wrapText="1"/>
    </xf>
    <xf numFmtId="0" fontId="6" fillId="18" borderId="30" xfId="0" applyFont="1" applyFill="1" applyBorder="1" applyAlignment="1">
      <alignment horizontal="center" vertical="center" wrapText="1"/>
    </xf>
    <xf numFmtId="0" fontId="6" fillId="18" borderId="16" xfId="0" applyFont="1" applyFill="1" applyBorder="1" applyAlignment="1">
      <alignment horizontal="center" vertical="center" wrapText="1"/>
    </xf>
    <xf numFmtId="0" fontId="10" fillId="18" borderId="19" xfId="0" applyFont="1" applyFill="1" applyBorder="1" applyAlignment="1">
      <alignment vertical="top" wrapText="1"/>
    </xf>
    <xf numFmtId="0" fontId="10" fillId="8" borderId="19" xfId="0" applyFont="1" applyFill="1" applyBorder="1" applyAlignment="1">
      <alignment vertical="top" wrapText="1"/>
    </xf>
    <xf numFmtId="3" fontId="6" fillId="24" borderId="26" xfId="0" applyNumberFormat="1" applyFont="1" applyFill="1" applyBorder="1" applyAlignment="1">
      <alignment horizontal="center" vertical="center" wrapText="1"/>
    </xf>
    <xf numFmtId="0" fontId="6" fillId="24" borderId="30" xfId="0" applyFont="1" applyFill="1" applyBorder="1" applyAlignment="1">
      <alignment horizontal="center" vertical="center" wrapText="1"/>
    </xf>
    <xf numFmtId="0" fontId="6" fillId="24" borderId="16" xfId="0" applyFont="1" applyFill="1" applyBorder="1" applyAlignment="1">
      <alignment horizontal="center" vertical="center" wrapText="1"/>
    </xf>
    <xf numFmtId="3" fontId="6" fillId="8" borderId="26" xfId="0" applyNumberFormat="1" applyFont="1" applyFill="1" applyBorder="1" applyAlignment="1">
      <alignment horizontal="center" vertical="center" wrapText="1"/>
    </xf>
    <xf numFmtId="3" fontId="6" fillId="8" borderId="30" xfId="0" applyNumberFormat="1" applyFont="1" applyFill="1" applyBorder="1" applyAlignment="1">
      <alignment horizontal="center" vertical="center" wrapText="1"/>
    </xf>
    <xf numFmtId="0" fontId="6" fillId="8" borderId="30" xfId="0" applyFont="1" applyFill="1" applyBorder="1" applyAlignment="1">
      <alignment horizontal="center" vertical="center" wrapText="1"/>
    </xf>
    <xf numFmtId="0" fontId="6" fillId="8" borderId="16" xfId="0" applyFont="1" applyFill="1" applyBorder="1" applyAlignment="1">
      <alignment horizontal="center" vertical="center" wrapText="1"/>
    </xf>
    <xf numFmtId="0" fontId="6" fillId="8" borderId="26" xfId="0" applyFont="1" applyFill="1" applyBorder="1" applyAlignment="1">
      <alignment horizontal="left" vertical="center" wrapText="1"/>
    </xf>
    <xf numFmtId="0" fontId="6" fillId="8" borderId="30" xfId="0" applyFont="1" applyFill="1" applyBorder="1" applyAlignment="1">
      <alignment horizontal="left" vertical="center" wrapText="1"/>
    </xf>
    <xf numFmtId="0" fontId="6" fillId="8" borderId="16" xfId="0" applyFont="1" applyFill="1" applyBorder="1" applyAlignment="1">
      <alignment horizontal="left" vertical="center" wrapText="1"/>
    </xf>
    <xf numFmtId="0" fontId="6" fillId="8" borderId="26" xfId="0" applyFont="1" applyFill="1" applyBorder="1" applyAlignment="1">
      <alignment horizontal="center" vertical="center" wrapText="1"/>
    </xf>
    <xf numFmtId="0" fontId="6" fillId="8" borderId="19" xfId="0" applyFont="1" applyFill="1" applyBorder="1" applyAlignment="1">
      <alignment horizontal="center" vertical="center" wrapText="1"/>
    </xf>
    <xf numFmtId="0" fontId="10" fillId="8" borderId="16" xfId="0" applyFont="1" applyFill="1" applyBorder="1" applyAlignment="1">
      <alignment horizontal="center" vertical="center" wrapText="1"/>
    </xf>
    <xf numFmtId="0" fontId="0" fillId="0" borderId="0" xfId="0" applyFont="1" applyBorder="1" applyAlignment="1">
      <alignment horizontal="left" vertical="top" wrapText="1"/>
    </xf>
    <xf numFmtId="0" fontId="0" fillId="0" borderId="0" xfId="0" applyFont="1" applyBorder="1"/>
    <xf numFmtId="0" fontId="19" fillId="0" borderId="0" xfId="0" applyFont="1" applyBorder="1" applyAlignment="1">
      <alignment horizontal="left" wrapText="1"/>
    </xf>
    <xf numFmtId="49" fontId="23" fillId="11" borderId="11" xfId="0" applyNumberFormat="1" applyFont="1" applyFill="1" applyBorder="1" applyAlignment="1">
      <alignment horizontal="center" wrapText="1"/>
    </xf>
    <xf numFmtId="49" fontId="23" fillId="11" borderId="13" xfId="0" applyNumberFormat="1" applyFont="1" applyFill="1" applyBorder="1" applyAlignment="1">
      <alignment horizontal="center" wrapText="1"/>
    </xf>
    <xf numFmtId="49" fontId="23" fillId="11" borderId="12" xfId="0" applyNumberFormat="1" applyFont="1" applyFill="1" applyBorder="1" applyAlignment="1">
      <alignment horizontal="center" wrapText="1"/>
    </xf>
    <xf numFmtId="0" fontId="10" fillId="10" borderId="19" xfId="0" applyFont="1" applyFill="1" applyBorder="1" applyAlignment="1">
      <alignment horizontal="center" vertical="center"/>
    </xf>
    <xf numFmtId="49" fontId="23" fillId="11" borderId="19" xfId="0" applyNumberFormat="1" applyFont="1" applyFill="1" applyBorder="1" applyAlignment="1">
      <alignment horizontal="center" wrapText="1"/>
    </xf>
    <xf numFmtId="0" fontId="30" fillId="0" borderId="0" xfId="0" applyFont="1" applyBorder="1" applyAlignment="1">
      <alignment horizontal="center" vertical="top"/>
    </xf>
    <xf numFmtId="0" fontId="29" fillId="0" borderId="0" xfId="0" applyFont="1" applyBorder="1" applyAlignment="1">
      <alignment horizontal="center" wrapText="1"/>
    </xf>
    <xf numFmtId="0" fontId="0" fillId="0" borderId="0" xfId="0" applyFont="1" applyBorder="1" applyAlignment="1">
      <alignment horizontal="center"/>
    </xf>
    <xf numFmtId="0" fontId="26" fillId="3" borderId="11" xfId="0" applyFont="1" applyFill="1" applyBorder="1" applyAlignment="1">
      <alignment horizontal="center" vertical="center" wrapText="1"/>
    </xf>
    <xf numFmtId="0" fontId="26" fillId="3" borderId="13" xfId="0" applyFont="1" applyFill="1" applyBorder="1" applyAlignment="1">
      <alignment horizontal="center" vertical="center" wrapText="1"/>
    </xf>
    <xf numFmtId="0" fontId="26" fillId="3" borderId="12"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10" fillId="3" borderId="26" xfId="0" applyFont="1" applyFill="1" applyBorder="1" applyAlignment="1">
      <alignment horizontal="center" vertical="center" wrapText="1"/>
    </xf>
    <xf numFmtId="0" fontId="10" fillId="3" borderId="30"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10" fillId="3" borderId="19" xfId="0" applyFont="1" applyFill="1" applyBorder="1" applyAlignment="1">
      <alignment horizontal="center" vertical="center" wrapText="1"/>
    </xf>
    <xf numFmtId="9" fontId="10" fillId="3" borderId="26" xfId="3" applyFont="1" applyFill="1" applyBorder="1" applyAlignment="1">
      <alignment horizontal="center" vertical="center" wrapText="1"/>
    </xf>
    <xf numFmtId="9" fontId="10" fillId="3" borderId="30" xfId="3" applyFont="1" applyFill="1" applyBorder="1" applyAlignment="1">
      <alignment horizontal="center" vertical="center" wrapText="1"/>
    </xf>
    <xf numFmtId="9" fontId="10" fillId="3" borderId="16" xfId="3" applyFont="1" applyFill="1" applyBorder="1" applyAlignment="1">
      <alignment horizontal="center" vertical="center" wrapText="1"/>
    </xf>
    <xf numFmtId="0" fontId="26" fillId="15" borderId="11" xfId="0" applyFont="1" applyFill="1" applyBorder="1" applyAlignment="1">
      <alignment horizontal="center" vertical="center"/>
    </xf>
    <xf numFmtId="0" fontId="26" fillId="15" borderId="13" xfId="0" applyFont="1" applyFill="1" applyBorder="1" applyAlignment="1">
      <alignment horizontal="center" vertical="center"/>
    </xf>
    <xf numFmtId="1" fontId="10" fillId="3" borderId="26" xfId="0" applyNumberFormat="1" applyFont="1" applyFill="1" applyBorder="1" applyAlignment="1">
      <alignment horizontal="center" vertical="center" wrapText="1"/>
    </xf>
    <xf numFmtId="1" fontId="10" fillId="3" borderId="30" xfId="0" applyNumberFormat="1" applyFont="1" applyFill="1" applyBorder="1" applyAlignment="1">
      <alignment horizontal="center" vertical="center" wrapText="1"/>
    </xf>
    <xf numFmtId="1" fontId="10" fillId="3" borderId="16" xfId="0" applyNumberFormat="1" applyFont="1" applyFill="1" applyBorder="1" applyAlignment="1">
      <alignment horizontal="center" vertical="center" wrapText="1"/>
    </xf>
    <xf numFmtId="1" fontId="24" fillId="3" borderId="26" xfId="0" applyNumberFormat="1" applyFont="1" applyFill="1" applyBorder="1" applyAlignment="1">
      <alignment horizontal="center" vertical="center" wrapText="1"/>
    </xf>
    <xf numFmtId="1" fontId="24" fillId="3" borderId="30" xfId="0" applyNumberFormat="1" applyFont="1" applyFill="1" applyBorder="1" applyAlignment="1">
      <alignment horizontal="center" vertical="center" wrapText="1"/>
    </xf>
    <xf numFmtId="1" fontId="24" fillId="3" borderId="16" xfId="0" applyNumberFormat="1" applyFont="1" applyFill="1" applyBorder="1" applyAlignment="1">
      <alignment horizontal="center" vertical="center" wrapText="1"/>
    </xf>
    <xf numFmtId="43" fontId="10" fillId="3" borderId="26" xfId="1" applyFont="1" applyFill="1" applyBorder="1" applyAlignment="1">
      <alignment horizontal="center" vertical="center" wrapText="1"/>
    </xf>
    <xf numFmtId="43" fontId="10" fillId="3" borderId="30" xfId="1" applyFont="1" applyFill="1" applyBorder="1" applyAlignment="1">
      <alignment horizontal="center" vertical="center" wrapText="1"/>
    </xf>
    <xf numFmtId="43" fontId="10" fillId="3" borderId="16" xfId="1" applyFont="1" applyFill="1" applyBorder="1" applyAlignment="1">
      <alignment horizontal="center" vertical="center" wrapText="1"/>
    </xf>
    <xf numFmtId="0" fontId="10" fillId="3" borderId="11"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3" fillId="0" borderId="0" xfId="0" applyFont="1" applyAlignment="1">
      <alignment horizontal="center" vertical="center"/>
    </xf>
    <xf numFmtId="0" fontId="2" fillId="0" borderId="0" xfId="0" applyFont="1" applyAlignment="1">
      <alignment horizontal="center" vertical="center"/>
    </xf>
    <xf numFmtId="0" fontId="34" fillId="0" borderId="17" xfId="0" applyFont="1" applyBorder="1" applyAlignment="1">
      <alignment horizontal="center"/>
    </xf>
    <xf numFmtId="0" fontId="18" fillId="23" borderId="0" xfId="0" applyFont="1" applyFill="1" applyBorder="1" applyAlignment="1">
      <alignment horizontal="left"/>
    </xf>
  </cellXfs>
  <cellStyles count="7">
    <cellStyle name="Comma" xfId="1" builtinId="3"/>
    <cellStyle name="Currency" xfId="2" builtinId="4"/>
    <cellStyle name="Currency 2" xfId="4" xr:uid="{D5C1A5B6-3E2A-4B57-9A30-9445B0980C6B}"/>
    <cellStyle name="Normal" xfId="0" builtinId="0"/>
    <cellStyle name="Normal 4" xfId="6" xr:uid="{36C68165-3034-47AC-8C1B-CF701E889924}"/>
    <cellStyle name="Normal 9" xfId="5" xr:uid="{711DEBCD-8259-4E5F-9AF4-944CCF1196B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18"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17/10/relationships/person" Target="persons/person.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739587</xdr:colOff>
      <xdr:row>0</xdr:row>
      <xdr:rowOff>44824</xdr:rowOff>
    </xdr:from>
    <xdr:to>
      <xdr:col>19</xdr:col>
      <xdr:colOff>15552</xdr:colOff>
      <xdr:row>12</xdr:row>
      <xdr:rowOff>90353</xdr:rowOff>
    </xdr:to>
    <xdr:pic>
      <xdr:nvPicPr>
        <xdr:cNvPr id="2" name="Picture 2">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724689" y="44824"/>
          <a:ext cx="1173189" cy="2417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Users\zubair.ezzat.UNDPAF\AppData\Local\Microsoft\Windows\Temporary%20Internet%20Files\Low\Content.IE5\3NBK5WH6\2007_ASL_with_EBAP-ACTUAL_RECONC_0111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2nnn_#_$"/>
      <sheetName val="source"/>
      <sheetName val="pivot-ipproforma"/>
      <sheetName val="IP-proforma07"/>
      <sheetName val="NOGS-proforma07"/>
      <sheetName val="reconciliation"/>
      <sheetName val="summary-reconciliation"/>
      <sheetName val="Sheet3"/>
    </sheetNames>
    <sheetDataSet>
      <sheetData sheetId="0"/>
      <sheetData sheetId="1"/>
      <sheetData sheetId="2"/>
      <sheetData sheetId="3"/>
      <sheetData sheetId="4">
        <row r="5">
          <cell r="A5" t="str">
            <v>AFGG</v>
          </cell>
          <cell r="B5">
            <v>18755.37</v>
          </cell>
        </row>
        <row r="6">
          <cell r="A6" t="str">
            <v>AFGN</v>
          </cell>
          <cell r="B6">
            <v>33951.269999999997</v>
          </cell>
        </row>
        <row r="7">
          <cell r="A7" t="str">
            <v>AGOG</v>
          </cell>
          <cell r="B7">
            <v>40644.370000000003</v>
          </cell>
        </row>
        <row r="8">
          <cell r="A8" t="str">
            <v>AGON</v>
          </cell>
          <cell r="B8">
            <v>80131.39</v>
          </cell>
        </row>
        <row r="9">
          <cell r="A9" t="str">
            <v>ALBG</v>
          </cell>
          <cell r="B9">
            <v>22490.01</v>
          </cell>
        </row>
        <row r="10">
          <cell r="A10" t="str">
            <v>ALBN</v>
          </cell>
          <cell r="B10">
            <v>45110.47</v>
          </cell>
        </row>
        <row r="11">
          <cell r="A11" t="str">
            <v>AREG</v>
          </cell>
          <cell r="B11">
            <v>69542.64</v>
          </cell>
        </row>
        <row r="12">
          <cell r="A12" t="str">
            <v>AREN</v>
          </cell>
          <cell r="B12">
            <v>121670.8</v>
          </cell>
        </row>
        <row r="13">
          <cell r="A13" t="str">
            <v>ARGG</v>
          </cell>
          <cell r="B13">
            <v>32428.080000000002</v>
          </cell>
        </row>
        <row r="14">
          <cell r="A14" t="str">
            <v>ARGN</v>
          </cell>
          <cell r="B14">
            <v>56727.67</v>
          </cell>
        </row>
        <row r="15">
          <cell r="A15" t="str">
            <v>ARMG</v>
          </cell>
          <cell r="B15">
            <v>20771.5</v>
          </cell>
        </row>
        <row r="16">
          <cell r="A16" t="str">
            <v>ARMN</v>
          </cell>
          <cell r="B16">
            <v>37022.699999999997</v>
          </cell>
        </row>
        <row r="17">
          <cell r="A17" t="str">
            <v>AUSG</v>
          </cell>
          <cell r="B17">
            <v>50883.12</v>
          </cell>
        </row>
        <row r="18">
          <cell r="A18" t="str">
            <v>AUSN</v>
          </cell>
          <cell r="B18">
            <v>77406.55</v>
          </cell>
        </row>
        <row r="19">
          <cell r="A19" t="str">
            <v>AUTG</v>
          </cell>
          <cell r="B19">
            <v>85341.17</v>
          </cell>
        </row>
        <row r="20">
          <cell r="A20" t="str">
            <v>AZEG</v>
          </cell>
          <cell r="B20">
            <v>26019.02</v>
          </cell>
        </row>
        <row r="21">
          <cell r="A21" t="str">
            <v>AZEN</v>
          </cell>
          <cell r="B21">
            <v>46789.27</v>
          </cell>
        </row>
        <row r="22">
          <cell r="A22" t="str">
            <v>BDIG</v>
          </cell>
          <cell r="B22">
            <v>25285.47</v>
          </cell>
        </row>
        <row r="23">
          <cell r="A23" t="str">
            <v>BDIN</v>
          </cell>
          <cell r="B23">
            <v>37127.760000000002</v>
          </cell>
        </row>
        <row r="24">
          <cell r="A24" t="str">
            <v>BELG</v>
          </cell>
          <cell r="B24">
            <v>79292.25</v>
          </cell>
        </row>
        <row r="25">
          <cell r="A25" t="str">
            <v>BELN</v>
          </cell>
          <cell r="B25">
            <v>103723</v>
          </cell>
        </row>
        <row r="26">
          <cell r="A26" t="str">
            <v>BENG</v>
          </cell>
          <cell r="B26">
            <v>24085.05</v>
          </cell>
        </row>
        <row r="27">
          <cell r="A27" t="str">
            <v>BENN</v>
          </cell>
          <cell r="B27">
            <v>53910.73</v>
          </cell>
        </row>
        <row r="28">
          <cell r="A28" t="str">
            <v>BFAG</v>
          </cell>
          <cell r="B28">
            <v>21820.26</v>
          </cell>
        </row>
        <row r="29">
          <cell r="A29" t="str">
            <v>BFAN</v>
          </cell>
          <cell r="B29">
            <v>45522.45</v>
          </cell>
        </row>
        <row r="30">
          <cell r="A30" t="str">
            <v>BGDG</v>
          </cell>
          <cell r="B30">
            <v>14276.85</v>
          </cell>
        </row>
        <row r="31">
          <cell r="A31" t="str">
            <v>BGDN</v>
          </cell>
          <cell r="B31">
            <v>45163.1</v>
          </cell>
        </row>
        <row r="32">
          <cell r="A32" t="str">
            <v>BGRG</v>
          </cell>
          <cell r="B32">
            <v>21729.119999999999</v>
          </cell>
        </row>
        <row r="33">
          <cell r="A33" t="str">
            <v>BGRN</v>
          </cell>
          <cell r="B33">
            <v>47704.82</v>
          </cell>
        </row>
        <row r="34">
          <cell r="A34" t="str">
            <v>BHRG</v>
          </cell>
          <cell r="B34">
            <v>41889.019999999997</v>
          </cell>
        </row>
        <row r="35">
          <cell r="A35" t="str">
            <v>BHRN</v>
          </cell>
          <cell r="B35">
            <v>95525.47</v>
          </cell>
        </row>
        <row r="36">
          <cell r="A36" t="str">
            <v>BIHG</v>
          </cell>
          <cell r="B36">
            <v>35147.79</v>
          </cell>
        </row>
        <row r="37">
          <cell r="A37" t="str">
            <v>BIHN</v>
          </cell>
          <cell r="B37">
            <v>51175.3</v>
          </cell>
        </row>
        <row r="38">
          <cell r="A38" t="str">
            <v>BLRG</v>
          </cell>
          <cell r="B38">
            <v>17923.27</v>
          </cell>
        </row>
        <row r="39">
          <cell r="A39" t="str">
            <v>BLRN</v>
          </cell>
          <cell r="B39">
            <v>36207.089999999997</v>
          </cell>
        </row>
        <row r="40">
          <cell r="A40" t="str">
            <v>BLZG</v>
          </cell>
          <cell r="B40">
            <v>25155.119999999999</v>
          </cell>
        </row>
        <row r="41">
          <cell r="A41" t="str">
            <v>BLZN</v>
          </cell>
          <cell r="B41">
            <v>47900.15</v>
          </cell>
        </row>
        <row r="42">
          <cell r="A42" t="str">
            <v>BOLG</v>
          </cell>
          <cell r="B42">
            <v>26487.66</v>
          </cell>
        </row>
        <row r="43">
          <cell r="A43" t="str">
            <v>BOLN</v>
          </cell>
          <cell r="B43">
            <v>70025.34</v>
          </cell>
        </row>
        <row r="44">
          <cell r="A44" t="str">
            <v>BRAG</v>
          </cell>
          <cell r="B44">
            <v>40464.160000000003</v>
          </cell>
        </row>
        <row r="45">
          <cell r="A45" t="str">
            <v>BRAN</v>
          </cell>
          <cell r="B45">
            <v>99715.63</v>
          </cell>
        </row>
        <row r="46">
          <cell r="A46" t="str">
            <v>BRBG</v>
          </cell>
          <cell r="B46">
            <v>47872.91</v>
          </cell>
        </row>
        <row r="47">
          <cell r="A47" t="str">
            <v>BRBN</v>
          </cell>
          <cell r="B47">
            <v>102536.32000000001</v>
          </cell>
        </row>
        <row r="48">
          <cell r="A48" t="str">
            <v>BTNG</v>
          </cell>
          <cell r="B48">
            <v>7405.28</v>
          </cell>
        </row>
        <row r="49">
          <cell r="A49" t="str">
            <v>BTNN</v>
          </cell>
          <cell r="B49">
            <v>11820.51</v>
          </cell>
        </row>
        <row r="50">
          <cell r="A50" t="str">
            <v>BWAG</v>
          </cell>
          <cell r="B50">
            <v>29443.58</v>
          </cell>
        </row>
        <row r="51">
          <cell r="A51" t="str">
            <v>BWAN</v>
          </cell>
          <cell r="B51">
            <v>78300.320000000007</v>
          </cell>
        </row>
        <row r="52">
          <cell r="A52" t="str">
            <v>CA2G</v>
          </cell>
          <cell r="B52">
            <v>47404.78</v>
          </cell>
        </row>
        <row r="53">
          <cell r="A53" t="str">
            <v>CAFG</v>
          </cell>
          <cell r="B53">
            <v>26940.66</v>
          </cell>
        </row>
        <row r="54">
          <cell r="A54" t="str">
            <v>CAFN</v>
          </cell>
          <cell r="B54">
            <v>72710.679999999993</v>
          </cell>
        </row>
        <row r="55">
          <cell r="A55" t="str">
            <v>CANG</v>
          </cell>
          <cell r="B55">
            <v>46465.65</v>
          </cell>
        </row>
        <row r="56">
          <cell r="A56" t="str">
            <v>CHEG</v>
          </cell>
          <cell r="B56">
            <v>102675.45</v>
          </cell>
        </row>
        <row r="57">
          <cell r="A57" t="str">
            <v>CHLG</v>
          </cell>
          <cell r="B57">
            <v>57865.9</v>
          </cell>
        </row>
        <row r="58">
          <cell r="A58" t="str">
            <v>CHLN</v>
          </cell>
          <cell r="B58">
            <v>108385.65</v>
          </cell>
        </row>
        <row r="59">
          <cell r="A59" t="str">
            <v>CHNG</v>
          </cell>
          <cell r="B59">
            <v>23062.9</v>
          </cell>
        </row>
        <row r="60">
          <cell r="A60" t="str">
            <v>CHNN</v>
          </cell>
          <cell r="B60">
            <v>54637.8</v>
          </cell>
        </row>
        <row r="61">
          <cell r="A61" t="str">
            <v>CIVG</v>
          </cell>
          <cell r="B61">
            <v>31829.53</v>
          </cell>
        </row>
        <row r="62">
          <cell r="A62" t="str">
            <v>CIVN</v>
          </cell>
          <cell r="B62">
            <v>84309.02</v>
          </cell>
        </row>
        <row r="63">
          <cell r="A63" t="str">
            <v>CMRG</v>
          </cell>
          <cell r="B63">
            <v>27166.87</v>
          </cell>
        </row>
        <row r="64">
          <cell r="A64" t="str">
            <v>CMRN</v>
          </cell>
          <cell r="B64">
            <v>64182.95</v>
          </cell>
        </row>
        <row r="65">
          <cell r="A65" t="str">
            <v>CODG</v>
          </cell>
          <cell r="B65">
            <v>18617.57</v>
          </cell>
        </row>
        <row r="66">
          <cell r="A66" t="str">
            <v>CODN</v>
          </cell>
          <cell r="B66">
            <v>65222.28</v>
          </cell>
        </row>
        <row r="67">
          <cell r="A67" t="str">
            <v>COGG</v>
          </cell>
          <cell r="B67">
            <v>36047.74</v>
          </cell>
        </row>
        <row r="68">
          <cell r="A68" t="str">
            <v>COGN</v>
          </cell>
          <cell r="B68">
            <v>82164.59</v>
          </cell>
        </row>
        <row r="69">
          <cell r="A69" t="str">
            <v>COLG</v>
          </cell>
          <cell r="B69">
            <v>35650.92</v>
          </cell>
        </row>
        <row r="70">
          <cell r="A70" t="str">
            <v>COLN</v>
          </cell>
          <cell r="B70">
            <v>97159.45</v>
          </cell>
        </row>
        <row r="71">
          <cell r="A71" t="str">
            <v>COMG</v>
          </cell>
          <cell r="B71">
            <v>23235.21</v>
          </cell>
        </row>
        <row r="72">
          <cell r="A72" t="str">
            <v>COMN</v>
          </cell>
          <cell r="B72">
            <v>48214.2</v>
          </cell>
        </row>
        <row r="73">
          <cell r="A73" t="str">
            <v>CPVG</v>
          </cell>
          <cell r="B73">
            <v>33694.199999999997</v>
          </cell>
        </row>
        <row r="74">
          <cell r="A74" t="str">
            <v>CPVN</v>
          </cell>
          <cell r="B74">
            <v>60894.74</v>
          </cell>
        </row>
        <row r="75">
          <cell r="A75" t="str">
            <v>CRIG</v>
          </cell>
          <cell r="B75">
            <v>24614.67</v>
          </cell>
        </row>
        <row r="76">
          <cell r="A76" t="str">
            <v>CRIN</v>
          </cell>
          <cell r="B76">
            <v>75118.7</v>
          </cell>
        </row>
        <row r="77">
          <cell r="A77" t="str">
            <v>CUBG</v>
          </cell>
          <cell r="B77">
            <v>22339.41</v>
          </cell>
        </row>
        <row r="78">
          <cell r="A78" t="str">
            <v>CUBN</v>
          </cell>
          <cell r="B78">
            <v>33199.089999999997</v>
          </cell>
        </row>
        <row r="79">
          <cell r="A79" t="str">
            <v>CYPG</v>
          </cell>
          <cell r="B79">
            <v>65625.22</v>
          </cell>
        </row>
        <row r="80">
          <cell r="A80" t="str">
            <v>CYPN</v>
          </cell>
          <cell r="B80">
            <v>105519.15</v>
          </cell>
        </row>
        <row r="81">
          <cell r="A81" t="str">
            <v>CZEG</v>
          </cell>
          <cell r="B81">
            <v>34846</v>
          </cell>
        </row>
        <row r="82">
          <cell r="A82" t="str">
            <v>CZEN</v>
          </cell>
          <cell r="B82">
            <v>65051.64</v>
          </cell>
        </row>
        <row r="83">
          <cell r="A83" t="str">
            <v>DEUG</v>
          </cell>
          <cell r="B83">
            <v>83286.460000000006</v>
          </cell>
        </row>
        <row r="84">
          <cell r="A84" t="str">
            <v>DEUN</v>
          </cell>
          <cell r="B84">
            <v>125328.51</v>
          </cell>
        </row>
        <row r="85">
          <cell r="A85" t="str">
            <v>DJIG</v>
          </cell>
          <cell r="B85">
            <v>31081.35</v>
          </cell>
        </row>
        <row r="86">
          <cell r="A86" t="str">
            <v>DJIN</v>
          </cell>
          <cell r="B86">
            <v>57173.72</v>
          </cell>
        </row>
        <row r="87">
          <cell r="A87" t="str">
            <v>DNKG</v>
          </cell>
          <cell r="B87">
            <v>79547.520000000004</v>
          </cell>
        </row>
        <row r="88">
          <cell r="A88" t="str">
            <v>DOMG</v>
          </cell>
          <cell r="B88">
            <v>28467.19</v>
          </cell>
        </row>
        <row r="89">
          <cell r="A89" t="str">
            <v>DOMN</v>
          </cell>
          <cell r="B89">
            <v>79909.45</v>
          </cell>
        </row>
        <row r="90">
          <cell r="A90" t="str">
            <v>DZAG</v>
          </cell>
          <cell r="B90">
            <v>17343.2</v>
          </cell>
        </row>
        <row r="91">
          <cell r="A91" t="str">
            <v>DZAN</v>
          </cell>
          <cell r="B91">
            <v>38886.79</v>
          </cell>
        </row>
        <row r="92">
          <cell r="A92" t="str">
            <v>ECUG</v>
          </cell>
          <cell r="B92">
            <v>37729.370000000003</v>
          </cell>
        </row>
        <row r="93">
          <cell r="A93" t="str">
            <v>ECUN</v>
          </cell>
          <cell r="B93">
            <v>98911.55</v>
          </cell>
        </row>
        <row r="94">
          <cell r="A94" t="str">
            <v>EGYG</v>
          </cell>
          <cell r="B94">
            <v>23121.13</v>
          </cell>
        </row>
        <row r="95">
          <cell r="A95" t="str">
            <v>EGYN</v>
          </cell>
          <cell r="B95">
            <v>63154.15</v>
          </cell>
        </row>
        <row r="96">
          <cell r="A96" t="str">
            <v>ERIG</v>
          </cell>
          <cell r="B96">
            <v>8381.33</v>
          </cell>
        </row>
        <row r="97">
          <cell r="A97" t="str">
            <v>ERIN</v>
          </cell>
          <cell r="B97">
            <v>15042.11</v>
          </cell>
        </row>
        <row r="98">
          <cell r="A98" t="str">
            <v>ESPG</v>
          </cell>
          <cell r="B98">
            <v>71312.58</v>
          </cell>
        </row>
        <row r="99">
          <cell r="A99" t="str">
            <v>ESPN</v>
          </cell>
          <cell r="B99">
            <v>83368.81</v>
          </cell>
        </row>
        <row r="100">
          <cell r="A100" t="str">
            <v>ESTG</v>
          </cell>
          <cell r="B100">
            <v>18209.71</v>
          </cell>
        </row>
        <row r="101">
          <cell r="A101" t="str">
            <v>ESTN</v>
          </cell>
          <cell r="B101">
            <v>46587.61</v>
          </cell>
        </row>
        <row r="102">
          <cell r="A102" t="str">
            <v>ETHG</v>
          </cell>
          <cell r="B102">
            <v>14913.32</v>
          </cell>
        </row>
        <row r="103">
          <cell r="A103" t="str">
            <v>ETHN</v>
          </cell>
          <cell r="B103">
            <v>30046.07</v>
          </cell>
        </row>
        <row r="104">
          <cell r="A104" t="str">
            <v>FING</v>
          </cell>
          <cell r="B104">
            <v>58546.14</v>
          </cell>
        </row>
        <row r="105">
          <cell r="A105" t="str">
            <v>FJIG</v>
          </cell>
          <cell r="B105">
            <v>23864.11</v>
          </cell>
        </row>
        <row r="106">
          <cell r="A106" t="str">
            <v>FJIN</v>
          </cell>
          <cell r="B106">
            <v>58694.97</v>
          </cell>
        </row>
        <row r="107">
          <cell r="A107" t="str">
            <v>FR3G</v>
          </cell>
          <cell r="B107">
            <v>77553.52</v>
          </cell>
        </row>
        <row r="108">
          <cell r="A108" t="str">
            <v>GABG</v>
          </cell>
          <cell r="B108">
            <v>38661.160000000003</v>
          </cell>
        </row>
        <row r="109">
          <cell r="A109" t="str">
            <v>GABN</v>
          </cell>
          <cell r="B109">
            <v>83127.61</v>
          </cell>
        </row>
        <row r="110">
          <cell r="A110" t="str">
            <v>GBRG</v>
          </cell>
          <cell r="B110">
            <v>73265.77</v>
          </cell>
        </row>
        <row r="111">
          <cell r="A111" t="str">
            <v>GEOG</v>
          </cell>
          <cell r="B111">
            <v>19435.099999999999</v>
          </cell>
        </row>
        <row r="112">
          <cell r="A112" t="str">
            <v>GEON</v>
          </cell>
          <cell r="B112">
            <v>44821.65</v>
          </cell>
        </row>
        <row r="113">
          <cell r="A113" t="str">
            <v>GHAG</v>
          </cell>
          <cell r="B113">
            <v>16650.52</v>
          </cell>
        </row>
        <row r="114">
          <cell r="A114" t="str">
            <v>GHAN</v>
          </cell>
          <cell r="B114">
            <v>36393.53</v>
          </cell>
        </row>
        <row r="115">
          <cell r="A115" t="str">
            <v>GING</v>
          </cell>
          <cell r="B115">
            <v>6713.25</v>
          </cell>
        </row>
        <row r="116">
          <cell r="A116" t="str">
            <v>GINN</v>
          </cell>
          <cell r="B116">
            <v>18349.990000000002</v>
          </cell>
        </row>
        <row r="117">
          <cell r="A117" t="str">
            <v>GMBG</v>
          </cell>
          <cell r="B117">
            <v>13595.44</v>
          </cell>
        </row>
        <row r="118">
          <cell r="A118" t="str">
            <v>GMBN</v>
          </cell>
          <cell r="B118">
            <v>28136.92</v>
          </cell>
        </row>
        <row r="119">
          <cell r="A119" t="str">
            <v>GNBG</v>
          </cell>
          <cell r="B119">
            <v>38988.51</v>
          </cell>
        </row>
        <row r="120">
          <cell r="A120" t="str">
            <v>GNBN</v>
          </cell>
          <cell r="B120">
            <v>57360.23</v>
          </cell>
        </row>
        <row r="121">
          <cell r="A121" t="str">
            <v>GNQG</v>
          </cell>
          <cell r="B121">
            <v>32721.18</v>
          </cell>
        </row>
        <row r="122">
          <cell r="A122" t="str">
            <v>GNQN</v>
          </cell>
          <cell r="B122">
            <v>63483.05</v>
          </cell>
        </row>
        <row r="123">
          <cell r="A123" t="str">
            <v>GRCG</v>
          </cell>
          <cell r="B123">
            <v>45566.73</v>
          </cell>
        </row>
        <row r="124">
          <cell r="A124" t="str">
            <v>GRCN</v>
          </cell>
          <cell r="B124">
            <v>96632.77</v>
          </cell>
        </row>
        <row r="125">
          <cell r="A125" t="str">
            <v>GTMG</v>
          </cell>
          <cell r="B125">
            <v>34134.5</v>
          </cell>
        </row>
        <row r="126">
          <cell r="A126" t="str">
            <v>GTMN</v>
          </cell>
          <cell r="B126">
            <v>82353.03</v>
          </cell>
        </row>
        <row r="127">
          <cell r="A127" t="str">
            <v>GUYG</v>
          </cell>
          <cell r="B127">
            <v>16704.88</v>
          </cell>
        </row>
        <row r="128">
          <cell r="A128" t="str">
            <v>GUYN</v>
          </cell>
          <cell r="B128">
            <v>42180.56</v>
          </cell>
        </row>
        <row r="129">
          <cell r="A129" t="str">
            <v>HNDG</v>
          </cell>
          <cell r="B129">
            <v>24958.37</v>
          </cell>
        </row>
        <row r="130">
          <cell r="A130" t="str">
            <v>HNDN</v>
          </cell>
          <cell r="B130">
            <v>65052.93</v>
          </cell>
        </row>
        <row r="131">
          <cell r="A131" t="str">
            <v>HRVG</v>
          </cell>
          <cell r="B131">
            <v>48109.13</v>
          </cell>
        </row>
        <row r="132">
          <cell r="A132" t="str">
            <v>HRVN</v>
          </cell>
          <cell r="B132">
            <v>72581.509999999995</v>
          </cell>
        </row>
        <row r="133">
          <cell r="A133" t="str">
            <v>HTIG</v>
          </cell>
          <cell r="B133">
            <v>26250.14</v>
          </cell>
        </row>
        <row r="134">
          <cell r="A134" t="str">
            <v>HTIN</v>
          </cell>
          <cell r="B134">
            <v>60758.1</v>
          </cell>
        </row>
        <row r="135">
          <cell r="A135" t="str">
            <v>HUNG</v>
          </cell>
          <cell r="B135">
            <v>26792.17</v>
          </cell>
        </row>
        <row r="136">
          <cell r="A136" t="str">
            <v>HUNN</v>
          </cell>
          <cell r="B136">
            <v>60165.94</v>
          </cell>
        </row>
        <row r="137">
          <cell r="A137" t="str">
            <v>IDNG</v>
          </cell>
          <cell r="B137">
            <v>23925.37</v>
          </cell>
        </row>
        <row r="138">
          <cell r="A138" t="str">
            <v>IDNN</v>
          </cell>
          <cell r="B138">
            <v>63890.44</v>
          </cell>
        </row>
        <row r="139">
          <cell r="A139" t="str">
            <v>INDG</v>
          </cell>
          <cell r="B139">
            <v>18826.900000000001</v>
          </cell>
        </row>
        <row r="140">
          <cell r="A140" t="str">
            <v>INDN</v>
          </cell>
          <cell r="B140">
            <v>63872.89</v>
          </cell>
        </row>
        <row r="141">
          <cell r="A141" t="str">
            <v>IRLG</v>
          </cell>
          <cell r="B141">
            <v>74599.759999999995</v>
          </cell>
        </row>
        <row r="142">
          <cell r="A142" t="str">
            <v>IRLN</v>
          </cell>
          <cell r="B142">
            <v>124929.81</v>
          </cell>
        </row>
        <row r="143">
          <cell r="A143" t="str">
            <v>IRNG</v>
          </cell>
          <cell r="B143">
            <v>25129.95</v>
          </cell>
        </row>
        <row r="144">
          <cell r="A144" t="str">
            <v>IRNN</v>
          </cell>
          <cell r="B144">
            <v>46719.839999999997</v>
          </cell>
        </row>
        <row r="145">
          <cell r="A145" t="str">
            <v>IRQG</v>
          </cell>
          <cell r="B145">
            <v>23634.02</v>
          </cell>
        </row>
        <row r="146">
          <cell r="A146" t="str">
            <v>IRQN</v>
          </cell>
          <cell r="B146">
            <v>37725.379999999997</v>
          </cell>
        </row>
        <row r="147">
          <cell r="A147" t="str">
            <v>ISRG</v>
          </cell>
          <cell r="B147">
            <v>41638.120000000003</v>
          </cell>
        </row>
        <row r="148">
          <cell r="A148" t="str">
            <v>ISRN</v>
          </cell>
          <cell r="B148">
            <v>62071.040000000001</v>
          </cell>
        </row>
        <row r="149">
          <cell r="A149" t="str">
            <v>IT2G</v>
          </cell>
          <cell r="B149">
            <v>60684.65</v>
          </cell>
        </row>
        <row r="150">
          <cell r="A150" t="str">
            <v>ITAG</v>
          </cell>
          <cell r="B150">
            <v>78571.27</v>
          </cell>
        </row>
        <row r="151">
          <cell r="A151" t="str">
            <v>JAMG</v>
          </cell>
          <cell r="B151">
            <v>29454.14</v>
          </cell>
        </row>
        <row r="152">
          <cell r="A152" t="str">
            <v>JAMN</v>
          </cell>
          <cell r="B152">
            <v>58927.64</v>
          </cell>
        </row>
        <row r="153">
          <cell r="A153" t="str">
            <v>JORG</v>
          </cell>
          <cell r="B153">
            <v>25141.31</v>
          </cell>
        </row>
        <row r="154">
          <cell r="A154" t="str">
            <v>JORN</v>
          </cell>
          <cell r="B154">
            <v>49855.86</v>
          </cell>
        </row>
        <row r="155">
          <cell r="A155" t="str">
            <v>JPNG</v>
          </cell>
          <cell r="B155">
            <v>98952.37</v>
          </cell>
        </row>
        <row r="156">
          <cell r="A156" t="str">
            <v>JPNN</v>
          </cell>
          <cell r="B156">
            <v>137403.18</v>
          </cell>
        </row>
        <row r="157">
          <cell r="A157" t="str">
            <v>KAZG</v>
          </cell>
          <cell r="B157">
            <v>30647.25</v>
          </cell>
        </row>
        <row r="158">
          <cell r="A158" t="str">
            <v>KAZN</v>
          </cell>
          <cell r="B158">
            <v>71566.61</v>
          </cell>
        </row>
        <row r="159">
          <cell r="A159" t="str">
            <v>KENG</v>
          </cell>
          <cell r="B159">
            <v>26590.59</v>
          </cell>
        </row>
        <row r="160">
          <cell r="A160" t="str">
            <v>KENN</v>
          </cell>
          <cell r="B160">
            <v>80194.44</v>
          </cell>
        </row>
        <row r="161">
          <cell r="A161" t="str">
            <v>KGZG</v>
          </cell>
          <cell r="B161">
            <v>15173.9</v>
          </cell>
        </row>
        <row r="162">
          <cell r="A162" t="str">
            <v>KGZN</v>
          </cell>
          <cell r="B162">
            <v>27414.37</v>
          </cell>
        </row>
        <row r="163">
          <cell r="A163" t="str">
            <v>KHMG</v>
          </cell>
          <cell r="B163">
            <v>18139.25</v>
          </cell>
        </row>
        <row r="164">
          <cell r="A164" t="str">
            <v>KHMN</v>
          </cell>
          <cell r="B164">
            <v>37747.65</v>
          </cell>
        </row>
        <row r="165">
          <cell r="A165" t="str">
            <v>KORG</v>
          </cell>
          <cell r="B165">
            <v>87583.5</v>
          </cell>
        </row>
        <row r="166">
          <cell r="A166" t="str">
            <v>KORN</v>
          </cell>
          <cell r="B166">
            <v>99090.21</v>
          </cell>
        </row>
        <row r="167">
          <cell r="A167" t="str">
            <v>KOSG</v>
          </cell>
          <cell r="B167">
            <v>26356.85</v>
          </cell>
        </row>
        <row r="168">
          <cell r="A168" t="str">
            <v>KOSN</v>
          </cell>
          <cell r="B168">
            <v>42066.7</v>
          </cell>
        </row>
        <row r="169">
          <cell r="A169" t="str">
            <v>KWTG</v>
          </cell>
          <cell r="B169">
            <v>51647.49</v>
          </cell>
        </row>
        <row r="170">
          <cell r="A170" t="str">
            <v>KWTN</v>
          </cell>
          <cell r="B170">
            <v>112850.38</v>
          </cell>
        </row>
        <row r="171">
          <cell r="A171" t="str">
            <v>LAOG</v>
          </cell>
          <cell r="B171">
            <v>10006.4</v>
          </cell>
        </row>
        <row r="172">
          <cell r="A172" t="str">
            <v>LAON</v>
          </cell>
          <cell r="B172">
            <v>18735.62</v>
          </cell>
        </row>
        <row r="173">
          <cell r="A173" t="str">
            <v>LBNG</v>
          </cell>
          <cell r="B173">
            <v>47766.6</v>
          </cell>
        </row>
        <row r="174">
          <cell r="A174" t="str">
            <v>LBNN</v>
          </cell>
          <cell r="B174">
            <v>87602.78</v>
          </cell>
        </row>
        <row r="175">
          <cell r="A175" t="str">
            <v>LBRG</v>
          </cell>
          <cell r="B175">
            <v>21997.65</v>
          </cell>
        </row>
        <row r="176">
          <cell r="A176" t="str">
            <v>LBRN</v>
          </cell>
          <cell r="B176">
            <v>33369.629999999997</v>
          </cell>
        </row>
        <row r="177">
          <cell r="A177" t="str">
            <v>LBYG</v>
          </cell>
          <cell r="B177">
            <v>20018.71</v>
          </cell>
        </row>
        <row r="178">
          <cell r="A178" t="str">
            <v>LBYN</v>
          </cell>
          <cell r="B178">
            <v>31009.71</v>
          </cell>
        </row>
        <row r="179">
          <cell r="A179" t="str">
            <v>LKAG</v>
          </cell>
          <cell r="B179">
            <v>13424.97</v>
          </cell>
        </row>
        <row r="180">
          <cell r="A180" t="str">
            <v>LKAN</v>
          </cell>
          <cell r="B180">
            <v>38370.019999999997</v>
          </cell>
        </row>
        <row r="181">
          <cell r="A181" t="str">
            <v>LSOG</v>
          </cell>
          <cell r="B181">
            <v>21079.69</v>
          </cell>
        </row>
        <row r="182">
          <cell r="A182" t="str">
            <v>LSON</v>
          </cell>
          <cell r="B182">
            <v>44047.42</v>
          </cell>
        </row>
        <row r="183">
          <cell r="A183" t="str">
            <v>LTUG</v>
          </cell>
          <cell r="B183">
            <v>25065.8</v>
          </cell>
        </row>
        <row r="184">
          <cell r="A184" t="str">
            <v>LTUN</v>
          </cell>
          <cell r="B184">
            <v>54827.07</v>
          </cell>
        </row>
        <row r="185">
          <cell r="A185" t="str">
            <v>LVAG</v>
          </cell>
          <cell r="B185">
            <v>24570.91</v>
          </cell>
        </row>
        <row r="186">
          <cell r="A186" t="str">
            <v>LVAN</v>
          </cell>
          <cell r="B186">
            <v>50419.02</v>
          </cell>
        </row>
        <row r="187">
          <cell r="A187" t="str">
            <v>MARG</v>
          </cell>
          <cell r="B187">
            <v>34163.43</v>
          </cell>
        </row>
        <row r="188">
          <cell r="A188" t="str">
            <v>MARN</v>
          </cell>
          <cell r="B188">
            <v>99109.11</v>
          </cell>
        </row>
        <row r="189">
          <cell r="A189" t="str">
            <v>MDAG</v>
          </cell>
          <cell r="B189">
            <v>12935.97</v>
          </cell>
        </row>
        <row r="190">
          <cell r="A190" t="str">
            <v>MDAN</v>
          </cell>
          <cell r="B190">
            <v>30883.25</v>
          </cell>
        </row>
        <row r="191">
          <cell r="A191" t="str">
            <v>MDGG</v>
          </cell>
          <cell r="B191">
            <v>7445.86</v>
          </cell>
        </row>
        <row r="192">
          <cell r="A192" t="str">
            <v>MDGN</v>
          </cell>
          <cell r="B192">
            <v>21840.19</v>
          </cell>
        </row>
        <row r="193">
          <cell r="A193" t="str">
            <v>MDVG</v>
          </cell>
          <cell r="B193">
            <v>13632.63</v>
          </cell>
        </row>
        <row r="194">
          <cell r="A194" t="str">
            <v>MDVN</v>
          </cell>
          <cell r="B194">
            <v>21829.119999999999</v>
          </cell>
        </row>
        <row r="195">
          <cell r="A195" t="str">
            <v>MEXG</v>
          </cell>
          <cell r="B195">
            <v>49297.69</v>
          </cell>
        </row>
        <row r="196">
          <cell r="A196" t="str">
            <v>MEXN</v>
          </cell>
          <cell r="B196">
            <v>133402.45000000001</v>
          </cell>
        </row>
        <row r="197">
          <cell r="A197" t="str">
            <v>MKDG</v>
          </cell>
          <cell r="B197">
            <v>42754.38</v>
          </cell>
        </row>
        <row r="198">
          <cell r="A198" t="str">
            <v>MKDN</v>
          </cell>
          <cell r="B198">
            <v>63328.74</v>
          </cell>
        </row>
        <row r="199">
          <cell r="A199" t="str">
            <v>MLIG</v>
          </cell>
          <cell r="B199">
            <v>19028.52</v>
          </cell>
        </row>
        <row r="200">
          <cell r="A200" t="str">
            <v>MLIN</v>
          </cell>
          <cell r="B200">
            <v>41115.18</v>
          </cell>
        </row>
        <row r="201">
          <cell r="A201" t="str">
            <v>MLTG</v>
          </cell>
          <cell r="B201">
            <v>26394.639999999999</v>
          </cell>
        </row>
        <row r="202">
          <cell r="A202" t="str">
            <v>MMRG</v>
          </cell>
          <cell r="B202">
            <v>12962.47</v>
          </cell>
        </row>
        <row r="203">
          <cell r="A203" t="str">
            <v>MMRN</v>
          </cell>
          <cell r="B203">
            <v>20333.82</v>
          </cell>
        </row>
        <row r="204">
          <cell r="A204" t="str">
            <v>MNEG</v>
          </cell>
          <cell r="B204">
            <v>36756.089999999997</v>
          </cell>
        </row>
        <row r="205">
          <cell r="A205" t="str">
            <v>MNEN</v>
          </cell>
          <cell r="B205">
            <v>61687.360000000001</v>
          </cell>
        </row>
        <row r="206">
          <cell r="A206" t="str">
            <v>MNGG</v>
          </cell>
          <cell r="B206">
            <v>13431.52</v>
          </cell>
        </row>
        <row r="207">
          <cell r="A207" t="str">
            <v>MNGN</v>
          </cell>
          <cell r="B207">
            <v>19512.45</v>
          </cell>
        </row>
        <row r="208">
          <cell r="A208" t="str">
            <v>MOZG</v>
          </cell>
          <cell r="B208">
            <v>26350.27</v>
          </cell>
        </row>
        <row r="209">
          <cell r="A209" t="str">
            <v>MOZN</v>
          </cell>
          <cell r="B209">
            <v>50386.53</v>
          </cell>
        </row>
        <row r="210">
          <cell r="A210" t="str">
            <v>MRTG</v>
          </cell>
          <cell r="B210">
            <v>13572.28</v>
          </cell>
        </row>
        <row r="211">
          <cell r="A211" t="str">
            <v>MRTN</v>
          </cell>
          <cell r="B211">
            <v>34557.599999999999</v>
          </cell>
        </row>
        <row r="212">
          <cell r="A212" t="str">
            <v>MUSG</v>
          </cell>
          <cell r="B212">
            <v>23705.9</v>
          </cell>
        </row>
        <row r="213">
          <cell r="A213" t="str">
            <v>MUSN</v>
          </cell>
          <cell r="B213">
            <v>54228.26</v>
          </cell>
        </row>
        <row r="214">
          <cell r="A214" t="str">
            <v>MWIG</v>
          </cell>
          <cell r="B214">
            <v>16698.87</v>
          </cell>
        </row>
        <row r="215">
          <cell r="A215" t="str">
            <v>MWIN</v>
          </cell>
          <cell r="B215">
            <v>38530.93</v>
          </cell>
        </row>
        <row r="216">
          <cell r="A216" t="str">
            <v>MYSG</v>
          </cell>
          <cell r="B216">
            <v>24705.75</v>
          </cell>
        </row>
        <row r="217">
          <cell r="A217" t="str">
            <v>MYSN</v>
          </cell>
          <cell r="B217">
            <v>56683.55</v>
          </cell>
        </row>
        <row r="218">
          <cell r="A218" t="str">
            <v>NAMG</v>
          </cell>
          <cell r="B218">
            <v>27137.55</v>
          </cell>
        </row>
        <row r="219">
          <cell r="A219" t="str">
            <v>NAMN</v>
          </cell>
          <cell r="B219">
            <v>54046.17</v>
          </cell>
        </row>
        <row r="220">
          <cell r="A220" t="str">
            <v>NERG</v>
          </cell>
          <cell r="B220">
            <v>20476.28</v>
          </cell>
        </row>
        <row r="221">
          <cell r="A221" t="str">
            <v>NERN</v>
          </cell>
          <cell r="B221">
            <v>39591.72</v>
          </cell>
        </row>
        <row r="222">
          <cell r="A222" t="str">
            <v>NGAG</v>
          </cell>
          <cell r="B222">
            <v>44655.75</v>
          </cell>
        </row>
        <row r="223">
          <cell r="A223" t="str">
            <v>NGAN</v>
          </cell>
          <cell r="B223">
            <v>96677.06</v>
          </cell>
        </row>
        <row r="224">
          <cell r="A224" t="str">
            <v>NICG</v>
          </cell>
          <cell r="B224">
            <v>25596.080000000002</v>
          </cell>
        </row>
        <row r="225">
          <cell r="A225" t="str">
            <v>NICN</v>
          </cell>
          <cell r="B225">
            <v>49826.48</v>
          </cell>
        </row>
        <row r="226">
          <cell r="A226" t="str">
            <v>NLDG</v>
          </cell>
          <cell r="B226">
            <v>76296.600000000006</v>
          </cell>
        </row>
        <row r="227">
          <cell r="A227" t="str">
            <v>NORG</v>
          </cell>
          <cell r="B227">
            <v>55730</v>
          </cell>
        </row>
        <row r="228">
          <cell r="A228" t="str">
            <v>NPLG</v>
          </cell>
          <cell r="B228">
            <v>14729.95</v>
          </cell>
        </row>
        <row r="229">
          <cell r="A229" t="str">
            <v>NPLN</v>
          </cell>
          <cell r="B229">
            <v>37047.129999999997</v>
          </cell>
        </row>
        <row r="230">
          <cell r="A230" t="str">
            <v>NRUG</v>
          </cell>
          <cell r="B230">
            <v>23620.47</v>
          </cell>
        </row>
        <row r="231">
          <cell r="A231" t="str">
            <v>OMNG</v>
          </cell>
          <cell r="B231">
            <v>45826.36</v>
          </cell>
        </row>
        <row r="232">
          <cell r="A232" t="str">
            <v>OMNN</v>
          </cell>
          <cell r="B232">
            <v>89755.46</v>
          </cell>
        </row>
        <row r="233">
          <cell r="A233" t="str">
            <v>PAKG</v>
          </cell>
          <cell r="B233">
            <v>20698.25</v>
          </cell>
        </row>
        <row r="234">
          <cell r="A234" t="str">
            <v>PAKN</v>
          </cell>
          <cell r="B234">
            <v>55070.29</v>
          </cell>
        </row>
        <row r="235">
          <cell r="A235" t="str">
            <v>PANG</v>
          </cell>
          <cell r="B235">
            <v>35602.75</v>
          </cell>
        </row>
        <row r="236">
          <cell r="A236" t="str">
            <v>PANN</v>
          </cell>
          <cell r="B236">
            <v>71670.100000000006</v>
          </cell>
        </row>
        <row r="237">
          <cell r="A237" t="str">
            <v>PERG</v>
          </cell>
          <cell r="B237">
            <v>40037.15</v>
          </cell>
        </row>
        <row r="238">
          <cell r="A238" t="str">
            <v>PERN</v>
          </cell>
          <cell r="B238">
            <v>89460.42</v>
          </cell>
        </row>
        <row r="239">
          <cell r="A239" t="str">
            <v>PHLG</v>
          </cell>
          <cell r="B239">
            <v>17551.91</v>
          </cell>
        </row>
        <row r="240">
          <cell r="A240" t="str">
            <v>PHLN</v>
          </cell>
          <cell r="B240">
            <v>48711.27</v>
          </cell>
        </row>
        <row r="241">
          <cell r="A241" t="str">
            <v>PNGG</v>
          </cell>
          <cell r="B241">
            <v>16991.169999999998</v>
          </cell>
        </row>
        <row r="242">
          <cell r="A242" t="str">
            <v>PNGN</v>
          </cell>
          <cell r="B242">
            <v>38828.01</v>
          </cell>
        </row>
        <row r="243">
          <cell r="A243" t="str">
            <v>POLG</v>
          </cell>
          <cell r="B243">
            <v>40621.089999999997</v>
          </cell>
        </row>
        <row r="244">
          <cell r="A244" t="str">
            <v>POLN</v>
          </cell>
          <cell r="B244">
            <v>102915.54</v>
          </cell>
        </row>
        <row r="245">
          <cell r="A245" t="str">
            <v>PRTG</v>
          </cell>
          <cell r="B245">
            <v>49520.78</v>
          </cell>
        </row>
        <row r="246">
          <cell r="A246" t="str">
            <v>PRTN</v>
          </cell>
          <cell r="B246">
            <v>91170.13</v>
          </cell>
        </row>
        <row r="247">
          <cell r="A247" t="str">
            <v>PRYG</v>
          </cell>
          <cell r="B247">
            <v>23184.799999999999</v>
          </cell>
        </row>
        <row r="248">
          <cell r="A248" t="str">
            <v>PRYN</v>
          </cell>
          <cell r="B248">
            <v>53870.35</v>
          </cell>
        </row>
        <row r="249">
          <cell r="A249" t="str">
            <v>QATG</v>
          </cell>
          <cell r="B249">
            <v>41231.519999999997</v>
          </cell>
        </row>
        <row r="250">
          <cell r="A250" t="str">
            <v>ROUG</v>
          </cell>
          <cell r="B250">
            <v>32408.5</v>
          </cell>
        </row>
        <row r="251">
          <cell r="A251" t="str">
            <v>ROUN</v>
          </cell>
          <cell r="B251">
            <v>73752.009999999995</v>
          </cell>
        </row>
        <row r="252">
          <cell r="A252" t="str">
            <v>RUSG</v>
          </cell>
          <cell r="B252">
            <v>33686.800000000003</v>
          </cell>
        </row>
        <row r="253">
          <cell r="A253" t="str">
            <v>RUSN</v>
          </cell>
          <cell r="B253">
            <v>97221.65</v>
          </cell>
        </row>
        <row r="254">
          <cell r="A254" t="str">
            <v>RWAG</v>
          </cell>
          <cell r="B254">
            <v>16482.740000000002</v>
          </cell>
        </row>
        <row r="255">
          <cell r="A255" t="str">
            <v>RWAN</v>
          </cell>
          <cell r="B255">
            <v>43987.22</v>
          </cell>
        </row>
        <row r="256">
          <cell r="A256" t="str">
            <v>SAUG</v>
          </cell>
          <cell r="B256">
            <v>53584.76</v>
          </cell>
        </row>
        <row r="257">
          <cell r="A257" t="str">
            <v>SAUN</v>
          </cell>
          <cell r="B257">
            <v>98493.13</v>
          </cell>
        </row>
        <row r="258">
          <cell r="A258" t="str">
            <v>SCGG</v>
          </cell>
          <cell r="B258">
            <v>36756.089999999997</v>
          </cell>
        </row>
        <row r="259">
          <cell r="A259" t="str">
            <v>SCGN</v>
          </cell>
          <cell r="B259">
            <v>61687.360000000001</v>
          </cell>
        </row>
        <row r="260">
          <cell r="A260" t="str">
            <v>SDNG</v>
          </cell>
          <cell r="B260">
            <v>20113.5</v>
          </cell>
        </row>
        <row r="261">
          <cell r="A261" t="str">
            <v>SDNN</v>
          </cell>
          <cell r="B261">
            <v>64052.45</v>
          </cell>
        </row>
        <row r="262">
          <cell r="A262" t="str">
            <v>SENG</v>
          </cell>
          <cell r="B262">
            <v>25333.21</v>
          </cell>
        </row>
        <row r="263">
          <cell r="A263" t="str">
            <v>SENN</v>
          </cell>
          <cell r="B263">
            <v>58033.82</v>
          </cell>
        </row>
        <row r="264">
          <cell r="A264" t="str">
            <v>SLBG</v>
          </cell>
          <cell r="B264">
            <v>8229.56</v>
          </cell>
        </row>
        <row r="265">
          <cell r="A265" t="str">
            <v>SLBN</v>
          </cell>
          <cell r="B265">
            <v>12561.06</v>
          </cell>
        </row>
        <row r="266">
          <cell r="A266" t="str">
            <v>SLEG</v>
          </cell>
          <cell r="B266">
            <v>9260.93</v>
          </cell>
        </row>
        <row r="267">
          <cell r="A267" t="str">
            <v>SLEN</v>
          </cell>
          <cell r="B267">
            <v>27107.13</v>
          </cell>
        </row>
        <row r="268">
          <cell r="A268" t="str">
            <v>SLVG</v>
          </cell>
          <cell r="B268">
            <v>31520.42</v>
          </cell>
        </row>
        <row r="269">
          <cell r="A269" t="str">
            <v>SLVN</v>
          </cell>
          <cell r="B269">
            <v>74726.33</v>
          </cell>
        </row>
        <row r="270">
          <cell r="A270" t="str">
            <v>SOMG</v>
          </cell>
          <cell r="B270">
            <v>14408.05</v>
          </cell>
        </row>
        <row r="271">
          <cell r="A271" t="str">
            <v>SOMN</v>
          </cell>
          <cell r="B271">
            <v>24610.97</v>
          </cell>
        </row>
        <row r="272">
          <cell r="A272" t="str">
            <v>STPG</v>
          </cell>
          <cell r="B272">
            <v>22987.42</v>
          </cell>
        </row>
        <row r="273">
          <cell r="A273" t="str">
            <v>STPN</v>
          </cell>
          <cell r="B273">
            <v>38113.14</v>
          </cell>
        </row>
        <row r="274">
          <cell r="A274" t="str">
            <v>SURG</v>
          </cell>
          <cell r="B274">
            <v>25932.9</v>
          </cell>
        </row>
        <row r="275">
          <cell r="A275" t="str">
            <v>SURN</v>
          </cell>
          <cell r="B275">
            <v>56031.32</v>
          </cell>
        </row>
        <row r="276">
          <cell r="A276" t="str">
            <v>SVKG</v>
          </cell>
          <cell r="B276">
            <v>35712.92</v>
          </cell>
        </row>
        <row r="277">
          <cell r="A277" t="str">
            <v>SVKN</v>
          </cell>
          <cell r="B277">
            <v>107327.7</v>
          </cell>
        </row>
        <row r="278">
          <cell r="A278" t="str">
            <v>SVNG</v>
          </cell>
          <cell r="B278">
            <v>32698.02</v>
          </cell>
        </row>
        <row r="279">
          <cell r="A279" t="str">
            <v>SVNN</v>
          </cell>
          <cell r="B279">
            <v>45846.85</v>
          </cell>
        </row>
        <row r="280">
          <cell r="A280" t="str">
            <v>SWEG</v>
          </cell>
          <cell r="B280">
            <v>65209.61</v>
          </cell>
        </row>
        <row r="281">
          <cell r="A281" t="str">
            <v>SWZG</v>
          </cell>
          <cell r="B281">
            <v>26231.11</v>
          </cell>
        </row>
        <row r="282">
          <cell r="A282" t="str">
            <v>SWZN</v>
          </cell>
          <cell r="B282">
            <v>52224.6</v>
          </cell>
        </row>
        <row r="283">
          <cell r="A283" t="str">
            <v>SYCG</v>
          </cell>
          <cell r="B283">
            <v>17367.11</v>
          </cell>
        </row>
        <row r="284">
          <cell r="A284" t="str">
            <v>SYCN</v>
          </cell>
          <cell r="B284">
            <v>44355.9</v>
          </cell>
        </row>
        <row r="285">
          <cell r="A285" t="str">
            <v>SYRG</v>
          </cell>
          <cell r="B285">
            <v>20115.45</v>
          </cell>
        </row>
        <row r="286">
          <cell r="A286" t="str">
            <v>SYRN</v>
          </cell>
          <cell r="B286">
            <v>34941.769999999997</v>
          </cell>
        </row>
        <row r="287">
          <cell r="A287" t="str">
            <v>TCDG</v>
          </cell>
          <cell r="B287">
            <v>20920.73</v>
          </cell>
        </row>
        <row r="288">
          <cell r="A288" t="str">
            <v>TCDN</v>
          </cell>
          <cell r="B288">
            <v>50177.05</v>
          </cell>
        </row>
        <row r="289">
          <cell r="A289" t="str">
            <v>TGOG</v>
          </cell>
          <cell r="B289">
            <v>22150.26</v>
          </cell>
        </row>
        <row r="290">
          <cell r="A290" t="str">
            <v>TGON</v>
          </cell>
          <cell r="B290">
            <v>56968.19</v>
          </cell>
        </row>
        <row r="291">
          <cell r="A291" t="str">
            <v>THAG</v>
          </cell>
          <cell r="B291">
            <v>43248.4</v>
          </cell>
        </row>
        <row r="292">
          <cell r="A292" t="str">
            <v>THAN</v>
          </cell>
          <cell r="B292">
            <v>99130.52</v>
          </cell>
        </row>
        <row r="293">
          <cell r="A293" t="str">
            <v>TJKG</v>
          </cell>
          <cell r="B293">
            <v>11506.3</v>
          </cell>
        </row>
        <row r="294">
          <cell r="A294" t="str">
            <v>TJKN</v>
          </cell>
          <cell r="B294">
            <v>22255.59</v>
          </cell>
        </row>
        <row r="295">
          <cell r="A295" t="str">
            <v>TKMG</v>
          </cell>
          <cell r="B295">
            <v>16122.6</v>
          </cell>
        </row>
        <row r="296">
          <cell r="A296" t="str">
            <v>TKMN</v>
          </cell>
          <cell r="B296">
            <v>29608.62</v>
          </cell>
        </row>
        <row r="297">
          <cell r="A297" t="str">
            <v>TLSG</v>
          </cell>
          <cell r="B297">
            <v>10894.15</v>
          </cell>
        </row>
        <row r="298">
          <cell r="A298" t="str">
            <v>TLSN</v>
          </cell>
          <cell r="B298">
            <v>32212.9</v>
          </cell>
        </row>
        <row r="299">
          <cell r="A299" t="str">
            <v>TTOG</v>
          </cell>
          <cell r="B299">
            <v>33110.230000000003</v>
          </cell>
        </row>
        <row r="300">
          <cell r="A300" t="str">
            <v>TTON</v>
          </cell>
          <cell r="B300">
            <v>75003.75</v>
          </cell>
        </row>
        <row r="301">
          <cell r="A301" t="str">
            <v>TUNG</v>
          </cell>
          <cell r="B301">
            <v>22365.79</v>
          </cell>
        </row>
        <row r="302">
          <cell r="A302" t="str">
            <v>TUNN</v>
          </cell>
          <cell r="B302">
            <v>47638.3</v>
          </cell>
        </row>
        <row r="303">
          <cell r="A303" t="str">
            <v>TURG</v>
          </cell>
          <cell r="B303">
            <v>50573.81</v>
          </cell>
        </row>
        <row r="304">
          <cell r="A304" t="str">
            <v>TURN</v>
          </cell>
          <cell r="B304">
            <v>124193.31</v>
          </cell>
        </row>
        <row r="305">
          <cell r="A305" t="str">
            <v>TZAG</v>
          </cell>
          <cell r="B305">
            <v>17959.240000000002</v>
          </cell>
        </row>
        <row r="306">
          <cell r="A306" t="str">
            <v>TZAN</v>
          </cell>
          <cell r="B306">
            <v>49765.11</v>
          </cell>
        </row>
        <row r="307">
          <cell r="A307" t="str">
            <v>UGAG</v>
          </cell>
          <cell r="B307">
            <v>17839.91</v>
          </cell>
        </row>
        <row r="308">
          <cell r="A308" t="str">
            <v>UGAN</v>
          </cell>
          <cell r="B308">
            <v>45129.13</v>
          </cell>
        </row>
        <row r="309">
          <cell r="A309" t="str">
            <v>UKRG</v>
          </cell>
          <cell r="B309">
            <v>25280.25</v>
          </cell>
        </row>
        <row r="310">
          <cell r="A310" t="str">
            <v>UKRN</v>
          </cell>
          <cell r="B310">
            <v>55010.84</v>
          </cell>
        </row>
        <row r="311">
          <cell r="A311" t="str">
            <v>URYG</v>
          </cell>
          <cell r="B311">
            <v>37612.269999999997</v>
          </cell>
        </row>
        <row r="312">
          <cell r="A312" t="str">
            <v>URYN</v>
          </cell>
          <cell r="B312">
            <v>93679.37</v>
          </cell>
        </row>
        <row r="313">
          <cell r="A313" t="str">
            <v>US2G</v>
          </cell>
          <cell r="B313">
            <v>63953.77</v>
          </cell>
        </row>
        <row r="314">
          <cell r="A314" t="str">
            <v>US2N</v>
          </cell>
          <cell r="B314">
            <v>91737.99</v>
          </cell>
        </row>
        <row r="315">
          <cell r="A315" t="str">
            <v>USAG</v>
          </cell>
          <cell r="B315">
            <v>68049.350000000006</v>
          </cell>
        </row>
        <row r="316">
          <cell r="A316" t="str">
            <v>UZBG</v>
          </cell>
          <cell r="B316">
            <v>14214.6</v>
          </cell>
        </row>
        <row r="317">
          <cell r="A317" t="str">
            <v>UZBN</v>
          </cell>
          <cell r="B317">
            <v>36530.660000000003</v>
          </cell>
        </row>
        <row r="318">
          <cell r="A318" t="str">
            <v>VENG</v>
          </cell>
          <cell r="B318">
            <v>35186.699999999997</v>
          </cell>
        </row>
        <row r="319">
          <cell r="A319" t="str">
            <v>VENN</v>
          </cell>
          <cell r="B319">
            <v>78656.19</v>
          </cell>
        </row>
        <row r="320">
          <cell r="A320" t="str">
            <v>VNMG</v>
          </cell>
          <cell r="B320">
            <v>15784.72</v>
          </cell>
        </row>
        <row r="321">
          <cell r="A321" t="str">
            <v>VNMN</v>
          </cell>
          <cell r="B321">
            <v>35252.1</v>
          </cell>
        </row>
        <row r="322">
          <cell r="A322" t="str">
            <v>VUTG</v>
          </cell>
          <cell r="B322">
            <v>33851.31</v>
          </cell>
        </row>
        <row r="323">
          <cell r="A323" t="str">
            <v>WSMG</v>
          </cell>
          <cell r="B323">
            <v>14511.95</v>
          </cell>
        </row>
        <row r="324">
          <cell r="A324" t="str">
            <v>WSMN</v>
          </cell>
          <cell r="B324">
            <v>31888.02</v>
          </cell>
        </row>
        <row r="325">
          <cell r="A325" t="str">
            <v>YEMG</v>
          </cell>
          <cell r="B325">
            <v>18194.900000000001</v>
          </cell>
        </row>
        <row r="326">
          <cell r="A326" t="str">
            <v>YEMN</v>
          </cell>
          <cell r="B326">
            <v>41517.83</v>
          </cell>
        </row>
        <row r="327">
          <cell r="A327" t="str">
            <v>ZAFG</v>
          </cell>
          <cell r="B327">
            <v>30423.439999999999</v>
          </cell>
        </row>
        <row r="328">
          <cell r="A328" t="str">
            <v>ZAFN</v>
          </cell>
          <cell r="B328">
            <v>81089.36</v>
          </cell>
        </row>
        <row r="329">
          <cell r="A329" t="str">
            <v>ZMBG</v>
          </cell>
          <cell r="B329">
            <v>28890.58</v>
          </cell>
        </row>
        <row r="330">
          <cell r="A330" t="str">
            <v>ZMBN</v>
          </cell>
          <cell r="B330">
            <v>80403.759999999995</v>
          </cell>
        </row>
        <row r="331">
          <cell r="A331" t="str">
            <v>ZWEG</v>
          </cell>
          <cell r="B331">
            <v>26566.25</v>
          </cell>
        </row>
        <row r="332">
          <cell r="A332" t="str">
            <v>ZWEN</v>
          </cell>
          <cell r="B332">
            <v>50972.1</v>
          </cell>
        </row>
      </sheetData>
      <sheetData sheetId="5"/>
      <sheetData sheetId="6"/>
      <sheetData sheetId="7"/>
    </sheetDataSet>
  </externalBook>
</externalLink>
</file>

<file path=xl/persons/person.xml><?xml version="1.0" encoding="utf-8"?>
<personList xmlns="http://schemas.microsoft.com/office/spreadsheetml/2018/threadedcomments" xmlns:x="http://schemas.openxmlformats.org/spreadsheetml/2006/main">
  <person displayName="Faadumo Ahmed" id="{3A4532E3-BFDF-4218-B30A-5BAE79DDB54F}" userId="Faadumo Ahmed" providerId="None"/>
  <person displayName="Ibrahim Ibrahim" id="{BD817917-A0FA-420C-AF7B-4F244C2C83A1}" userId="S::ibrahim.ibrahim@undp.org::9025d2a1-651e-437a-806d-4530901eaf9a"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M129" dT="2021-03-17T10:41:26.04" personId="{3A4532E3-BFDF-4218-B30A-5BAE79DDB54F}" id="{AB229F36-6395-4371-AADF-F87430C4C5AC}">
    <text>please check</text>
  </threadedComment>
</ThreadedComments>
</file>

<file path=xl/threadedComments/threadedComment2.xml><?xml version="1.0" encoding="utf-8"?>
<ThreadedComments xmlns="http://schemas.microsoft.com/office/spreadsheetml/2018/threadedcomments" xmlns:x="http://schemas.openxmlformats.org/spreadsheetml/2006/main">
  <threadedComment ref="I2" dT="2021-03-17T04:01:33.15" personId="{BD817917-A0FA-420C-AF7B-4F244C2C83A1}" id="{CA0311D9-1142-4DEB-ADED-FE8627E62BE3}">
    <text>Fill the M&amp;E activities cost of the project in this column</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microsoft.com/office/2017/10/relationships/threadedComment" Target="../threadedComments/threadedComment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DP166"/>
  <sheetViews>
    <sheetView showGridLines="0" tabSelected="1" topLeftCell="A127" zoomScale="98" zoomScaleNormal="98" workbookViewId="0">
      <selection activeCell="K136" sqref="K136"/>
    </sheetView>
  </sheetViews>
  <sheetFormatPr defaultRowHeight="14.4" x14ac:dyDescent="0.3"/>
  <cols>
    <col min="1" max="1" width="41" customWidth="1"/>
    <col min="2" max="2" width="8.33203125" customWidth="1"/>
    <col min="3" max="3" width="74.21875" customWidth="1"/>
    <col min="4" max="5" width="3.77734375" customWidth="1"/>
    <col min="6" max="6" width="10.77734375" customWidth="1"/>
    <col min="7" max="7" width="0" hidden="1" customWidth="1"/>
    <col min="8" max="8" width="9.21875" customWidth="1"/>
    <col min="10" max="10" width="30.77734375" customWidth="1"/>
    <col min="11" max="11" width="13.21875" style="246" customWidth="1"/>
    <col min="12" max="12" width="15.44140625" style="246" customWidth="1"/>
    <col min="13" max="13" width="12.21875" customWidth="1"/>
    <col min="14" max="14" width="33.21875" style="20" hidden="1" customWidth="1"/>
    <col min="15" max="15" width="11.77734375" style="20" hidden="1" customWidth="1"/>
    <col min="16" max="16" width="10.44140625" style="20" hidden="1" customWidth="1"/>
    <col min="17" max="17" width="15.5546875" style="20" hidden="1" customWidth="1"/>
    <col min="18" max="18" width="18.21875" style="20" hidden="1" customWidth="1"/>
    <col min="19" max="19" width="18.44140625" style="20" hidden="1" customWidth="1"/>
    <col min="21" max="120" width="8.77734375" style="298"/>
  </cols>
  <sheetData>
    <row r="1" spans="1:19" ht="18" x14ac:dyDescent="0.35">
      <c r="A1" s="434" t="s">
        <v>0</v>
      </c>
      <c r="B1" s="435"/>
      <c r="C1" s="435"/>
      <c r="D1" s="435"/>
      <c r="E1" s="435"/>
      <c r="F1" s="435"/>
      <c r="G1" s="435"/>
      <c r="H1" s="435"/>
      <c r="I1" s="435"/>
      <c r="J1" s="435"/>
      <c r="K1" s="435"/>
      <c r="L1" s="435"/>
      <c r="M1" s="436"/>
      <c r="N1" s="437" t="s">
        <v>1</v>
      </c>
      <c r="O1" s="437"/>
      <c r="P1" s="437"/>
      <c r="Q1" s="437"/>
      <c r="R1" s="437"/>
      <c r="S1" s="438"/>
    </row>
    <row r="2" spans="1:19" ht="18" x14ac:dyDescent="0.35">
      <c r="A2" s="443" t="s">
        <v>208</v>
      </c>
      <c r="B2" s="444"/>
      <c r="C2" s="444"/>
      <c r="D2" s="444"/>
      <c r="E2" s="444"/>
      <c r="F2" s="444"/>
      <c r="G2" s="444"/>
      <c r="H2" s="444"/>
      <c r="I2" s="444"/>
      <c r="J2" s="444"/>
      <c r="K2" s="444"/>
      <c r="L2" s="444"/>
      <c r="M2" s="445"/>
      <c r="N2" s="439"/>
      <c r="O2" s="439"/>
      <c r="P2" s="439"/>
      <c r="Q2" s="439"/>
      <c r="R2" s="439"/>
      <c r="S2" s="440"/>
    </row>
    <row r="3" spans="1:19" ht="18" x14ac:dyDescent="0.35">
      <c r="A3" s="446" t="s">
        <v>327</v>
      </c>
      <c r="B3" s="447"/>
      <c r="C3" s="447"/>
      <c r="D3" s="447"/>
      <c r="E3" s="447"/>
      <c r="F3" s="447"/>
      <c r="G3" s="447"/>
      <c r="H3" s="447"/>
      <c r="I3" s="447"/>
      <c r="J3" s="447"/>
      <c r="K3" s="447"/>
      <c r="L3" s="447"/>
      <c r="M3" s="448"/>
      <c r="N3" s="439"/>
      <c r="O3" s="439"/>
      <c r="P3" s="439"/>
      <c r="Q3" s="439"/>
      <c r="R3" s="439"/>
      <c r="S3" s="440"/>
    </row>
    <row r="4" spans="1:19" x14ac:dyDescent="0.3">
      <c r="A4" s="265" t="s">
        <v>2</v>
      </c>
      <c r="B4" s="1"/>
      <c r="C4" s="449" t="s">
        <v>181</v>
      </c>
      <c r="D4" s="450"/>
      <c r="E4" s="450"/>
      <c r="F4" s="450"/>
      <c r="G4" s="450"/>
      <c r="H4" s="450"/>
      <c r="I4" s="450"/>
      <c r="J4" s="450"/>
      <c r="K4" s="450"/>
      <c r="L4" s="450"/>
      <c r="M4" s="451"/>
      <c r="N4" s="439"/>
      <c r="O4" s="439"/>
      <c r="P4" s="439"/>
      <c r="Q4" s="439"/>
      <c r="R4" s="439"/>
      <c r="S4" s="440"/>
    </row>
    <row r="5" spans="1:19" x14ac:dyDescent="0.3">
      <c r="A5" s="265" t="s">
        <v>3</v>
      </c>
      <c r="B5" s="1"/>
      <c r="C5" s="449" t="s">
        <v>223</v>
      </c>
      <c r="D5" s="450"/>
      <c r="E5" s="450"/>
      <c r="F5" s="450"/>
      <c r="G5" s="450"/>
      <c r="H5" s="450"/>
      <c r="I5" s="450"/>
      <c r="J5" s="450"/>
      <c r="K5" s="450"/>
      <c r="L5" s="450"/>
      <c r="M5" s="451"/>
      <c r="N5" s="439"/>
      <c r="O5" s="439"/>
      <c r="P5" s="439"/>
      <c r="Q5" s="439"/>
      <c r="R5" s="439"/>
      <c r="S5" s="440"/>
    </row>
    <row r="6" spans="1:19" x14ac:dyDescent="0.3">
      <c r="A6" s="265" t="s">
        <v>4</v>
      </c>
      <c r="B6" s="1"/>
      <c r="C6" s="449" t="s">
        <v>224</v>
      </c>
      <c r="D6" s="450"/>
      <c r="E6" s="450"/>
      <c r="F6" s="450"/>
      <c r="G6" s="450"/>
      <c r="H6" s="450"/>
      <c r="I6" s="450"/>
      <c r="J6" s="450"/>
      <c r="K6" s="450"/>
      <c r="L6" s="450"/>
      <c r="M6" s="451"/>
      <c r="N6" s="439"/>
      <c r="O6" s="439"/>
      <c r="P6" s="439"/>
      <c r="Q6" s="439"/>
      <c r="R6" s="439"/>
      <c r="S6" s="440"/>
    </row>
    <row r="7" spans="1:19" x14ac:dyDescent="0.3">
      <c r="A7" s="265" t="s">
        <v>5</v>
      </c>
      <c r="B7" s="1"/>
      <c r="C7" s="449" t="s">
        <v>225</v>
      </c>
      <c r="D7" s="450"/>
      <c r="E7" s="450"/>
      <c r="F7" s="450"/>
      <c r="G7" s="450"/>
      <c r="H7" s="450"/>
      <c r="I7" s="450"/>
      <c r="J7" s="450"/>
      <c r="K7" s="450"/>
      <c r="L7" s="450"/>
      <c r="M7" s="451"/>
      <c r="N7" s="439"/>
      <c r="O7" s="439"/>
      <c r="P7" s="439"/>
      <c r="Q7" s="439"/>
      <c r="R7" s="439"/>
      <c r="S7" s="440"/>
    </row>
    <row r="8" spans="1:19" x14ac:dyDescent="0.3">
      <c r="A8" s="265" t="s">
        <v>6</v>
      </c>
      <c r="B8" s="1"/>
      <c r="C8" s="449" t="s">
        <v>226</v>
      </c>
      <c r="D8" s="450"/>
      <c r="E8" s="450"/>
      <c r="F8" s="450"/>
      <c r="G8" s="450"/>
      <c r="H8" s="450"/>
      <c r="I8" s="450"/>
      <c r="J8" s="450"/>
      <c r="K8" s="450"/>
      <c r="L8" s="450"/>
      <c r="M8" s="451"/>
      <c r="N8" s="439"/>
      <c r="O8" s="439"/>
      <c r="P8" s="439"/>
      <c r="Q8" s="439"/>
      <c r="R8" s="439"/>
      <c r="S8" s="440"/>
    </row>
    <row r="9" spans="1:19" x14ac:dyDescent="0.3">
      <c r="A9" s="452" t="s">
        <v>7</v>
      </c>
      <c r="B9" s="453"/>
      <c r="C9" s="432" t="s">
        <v>182</v>
      </c>
      <c r="D9" s="433"/>
      <c r="E9" s="433"/>
      <c r="F9" s="433"/>
      <c r="G9" s="433"/>
      <c r="H9" s="433"/>
      <c r="I9" s="433"/>
      <c r="J9" s="433"/>
      <c r="K9" s="433"/>
      <c r="L9" s="433"/>
      <c r="M9" s="456"/>
      <c r="N9" s="439"/>
      <c r="O9" s="439"/>
      <c r="P9" s="439"/>
      <c r="Q9" s="439"/>
      <c r="R9" s="439"/>
      <c r="S9" s="440"/>
    </row>
    <row r="10" spans="1:19" ht="15" thickBot="1" x14ac:dyDescent="0.35">
      <c r="A10" s="454"/>
      <c r="B10" s="455"/>
      <c r="C10" s="457"/>
      <c r="D10" s="458"/>
      <c r="E10" s="458"/>
      <c r="F10" s="458"/>
      <c r="G10" s="458"/>
      <c r="H10" s="458"/>
      <c r="I10" s="458"/>
      <c r="J10" s="458"/>
      <c r="K10" s="458"/>
      <c r="L10" s="458"/>
      <c r="M10" s="459"/>
      <c r="N10" s="441"/>
      <c r="O10" s="441"/>
      <c r="P10" s="441"/>
      <c r="Q10" s="441"/>
      <c r="R10" s="441"/>
      <c r="S10" s="442"/>
    </row>
    <row r="11" spans="1:19" ht="15" thickBot="1" x14ac:dyDescent="0.35">
      <c r="A11" s="265" t="s">
        <v>8</v>
      </c>
      <c r="B11" s="1"/>
      <c r="C11" s="432" t="s">
        <v>183</v>
      </c>
      <c r="D11" s="433"/>
      <c r="E11" s="433"/>
      <c r="F11" s="433"/>
      <c r="G11" s="433"/>
      <c r="H11" s="433"/>
      <c r="I11" s="433"/>
      <c r="J11" s="433"/>
      <c r="K11" s="433"/>
      <c r="L11" s="433"/>
      <c r="M11" s="456"/>
      <c r="N11" s="11" t="s">
        <v>35</v>
      </c>
      <c r="O11" s="12" t="s">
        <v>19</v>
      </c>
      <c r="P11" s="12" t="s">
        <v>20</v>
      </c>
      <c r="Q11" s="12" t="s">
        <v>21</v>
      </c>
      <c r="R11" s="12" t="s">
        <v>36</v>
      </c>
      <c r="S11" s="13" t="s">
        <v>37</v>
      </c>
    </row>
    <row r="12" spans="1:19" ht="14.4" customHeight="1" x14ac:dyDescent="0.3">
      <c r="A12" s="265" t="s">
        <v>9</v>
      </c>
      <c r="B12" s="1"/>
      <c r="C12" s="411" t="s">
        <v>227</v>
      </c>
      <c r="D12" s="412"/>
      <c r="E12" s="412"/>
      <c r="F12" s="412"/>
      <c r="G12" s="412"/>
      <c r="H12" s="412"/>
      <c r="I12" s="412"/>
      <c r="J12" s="412"/>
      <c r="K12" s="412"/>
      <c r="L12" s="313"/>
      <c r="M12" s="266"/>
      <c r="N12" s="20" t="str">
        <f>$A$18</f>
        <v xml:space="preserve">Output 1 (Atlas Output#  00119970): Federal Planning Framework </v>
      </c>
      <c r="O12" s="20" t="str">
        <f>$A$19</f>
        <v>Indicators: Development of Standards of Planning in the government at FGS and FMS level; # of FMS strategic plans aligned to NDP 9; Operational establishment of Somali National Bureau of Statistics and level of staffing in the national bureau of statistics</v>
      </c>
      <c r="P12" s="20" t="str">
        <f>$C$19</f>
        <v xml:space="preserve"> Baseline: No standards for planning in the government at FGS and FMS level in place; 0 FMS strategic plans aligned to NDP 9; Not yet established, law approved.</v>
      </c>
      <c r="Q12" s="20" t="str">
        <f>$H$19</f>
        <v>Annual Targets: Standards for planning in the government at FGS and FMS level developed; 5 FMS strategic plans aligned to NDP 9; Somali National Bureau of Statistics established and adequately staffed.</v>
      </c>
      <c r="R12" s="20" t="s">
        <v>40</v>
      </c>
      <c r="S12" s="20" t="e">
        <f>#REF!</f>
        <v>#REF!</v>
      </c>
    </row>
    <row r="13" spans="1:19" x14ac:dyDescent="0.3">
      <c r="A13" s="265" t="s">
        <v>10</v>
      </c>
      <c r="B13" s="1"/>
      <c r="C13" s="432"/>
      <c r="D13" s="433"/>
      <c r="E13" s="433"/>
      <c r="F13" s="433"/>
      <c r="G13" s="433"/>
      <c r="H13" s="433"/>
      <c r="I13" s="433"/>
      <c r="J13" s="433"/>
      <c r="K13" s="433"/>
      <c r="L13" s="313"/>
      <c r="M13" s="267"/>
    </row>
    <row r="14" spans="1:19" x14ac:dyDescent="0.3">
      <c r="A14" s="265" t="s">
        <v>11</v>
      </c>
      <c r="B14" s="1"/>
      <c r="C14" s="402"/>
      <c r="D14" s="403"/>
      <c r="E14" s="403"/>
      <c r="F14" s="403"/>
      <c r="G14" s="403"/>
      <c r="H14" s="403"/>
      <c r="I14" s="403"/>
      <c r="J14" s="403"/>
      <c r="K14" s="403"/>
      <c r="L14" s="314"/>
      <c r="M14" s="268"/>
      <c r="N14" s="20" t="str">
        <f t="shared" ref="N14:N19" si="0">$A$18</f>
        <v xml:space="preserve">Output 1 (Atlas Output#  00119970): Federal Planning Framework </v>
      </c>
      <c r="O14" s="20" t="str">
        <f t="shared" ref="O14:O19" si="1">$A$19</f>
        <v>Indicators: Development of Standards of Planning in the government at FGS and FMS level; # of FMS strategic plans aligned to NDP 9; Operational establishment of Somali National Bureau of Statistics and level of staffing in the national bureau of statistics</v>
      </c>
      <c r="P14" s="20" t="str">
        <f t="shared" ref="P14:P19" si="2">$C$19</f>
        <v xml:space="preserve"> Baseline: No standards for planning in the government at FGS and FMS level in place; 0 FMS strategic plans aligned to NDP 9; Not yet established, law approved.</v>
      </c>
      <c r="Q14" s="20" t="str">
        <f t="shared" ref="Q14:Q19" si="3">$H$19</f>
        <v>Annual Targets: Standards for planning in the government at FGS and FMS level developed; 5 FMS strategic plans aligned to NDP 9; Somali National Bureau of Statistics established and adequately staffed.</v>
      </c>
      <c r="R14" s="20" t="s">
        <v>40</v>
      </c>
      <c r="S14" s="20" t="s">
        <v>38</v>
      </c>
    </row>
    <row r="15" spans="1:19" x14ac:dyDescent="0.3">
      <c r="A15" s="265" t="s">
        <v>12</v>
      </c>
      <c r="B15" s="1"/>
      <c r="C15" s="250" t="s">
        <v>13</v>
      </c>
      <c r="D15" s="2"/>
      <c r="E15" s="3"/>
      <c r="F15" s="4"/>
      <c r="G15" s="5"/>
      <c r="H15" s="6"/>
      <c r="I15" s="6"/>
      <c r="J15" s="6"/>
      <c r="K15" s="315"/>
      <c r="L15" s="315"/>
      <c r="M15" s="269"/>
      <c r="N15" s="20" t="str">
        <f t="shared" si="0"/>
        <v xml:space="preserve">Output 1 (Atlas Output#  00119970): Federal Planning Framework </v>
      </c>
      <c r="O15" s="20" t="str">
        <f t="shared" si="1"/>
        <v>Indicators: Development of Standards of Planning in the government at FGS and FMS level; # of FMS strategic plans aligned to NDP 9; Operational establishment of Somali National Bureau of Statistics and level of staffing in the national bureau of statistics</v>
      </c>
      <c r="P15" s="20" t="str">
        <f t="shared" si="2"/>
        <v xml:space="preserve"> Baseline: No standards for planning in the government at FGS and FMS level in place; 0 FMS strategic plans aligned to NDP 9; Not yet established, law approved.</v>
      </c>
      <c r="Q15" s="20" t="str">
        <f t="shared" si="3"/>
        <v>Annual Targets: Standards for planning in the government at FGS and FMS level developed; 5 FMS strategic plans aligned to NDP 9; Somali National Bureau of Statistics established and adequately staffed.</v>
      </c>
      <c r="R15" s="20" t="s">
        <v>40</v>
      </c>
      <c r="S15" s="20" t="s">
        <v>38</v>
      </c>
    </row>
    <row r="16" spans="1:19" ht="27.6" x14ac:dyDescent="0.3">
      <c r="A16" s="265" t="s">
        <v>14</v>
      </c>
      <c r="B16" s="1"/>
      <c r="C16" s="387" t="s">
        <v>407</v>
      </c>
      <c r="D16" s="417" t="s">
        <v>15</v>
      </c>
      <c r="E16" s="418"/>
      <c r="F16" s="310"/>
      <c r="G16" s="248"/>
      <c r="H16" s="247" t="s">
        <v>16</v>
      </c>
      <c r="I16" s="249"/>
      <c r="J16" s="388" t="s">
        <v>408</v>
      </c>
      <c r="K16" s="316"/>
      <c r="L16" s="316"/>
      <c r="M16" s="270"/>
      <c r="N16" s="20" t="str">
        <f t="shared" si="0"/>
        <v xml:space="preserve">Output 1 (Atlas Output#  00119970): Federal Planning Framework </v>
      </c>
      <c r="O16" s="20" t="str">
        <f t="shared" si="1"/>
        <v>Indicators: Development of Standards of Planning in the government at FGS and FMS level; # of FMS strategic plans aligned to NDP 9; Operational establishment of Somali National Bureau of Statistics and level of staffing in the national bureau of statistics</v>
      </c>
      <c r="P16" s="20" t="str">
        <f t="shared" si="2"/>
        <v xml:space="preserve"> Baseline: No standards for planning in the government at FGS and FMS level in place; 0 FMS strategic plans aligned to NDP 9; Not yet established, law approved.</v>
      </c>
      <c r="Q16" s="20" t="str">
        <f t="shared" si="3"/>
        <v>Annual Targets: Standards for planning in the government at FGS and FMS level developed; 5 FMS strategic plans aligned to NDP 9; Somali National Bureau of Statistics established and adequately staffed.</v>
      </c>
      <c r="R16" s="20" t="s">
        <v>40</v>
      </c>
      <c r="S16" s="20" t="s">
        <v>38</v>
      </c>
    </row>
    <row r="17" spans="1:120" x14ac:dyDescent="0.3">
      <c r="A17" s="271"/>
      <c r="B17" s="192"/>
      <c r="C17" s="192"/>
      <c r="D17" s="192"/>
      <c r="E17" s="192"/>
      <c r="F17" s="192"/>
      <c r="G17" s="192"/>
      <c r="H17" s="192"/>
      <c r="I17" s="192"/>
      <c r="J17" s="192"/>
      <c r="K17" s="317"/>
      <c r="L17" s="317"/>
      <c r="M17" s="272"/>
      <c r="N17" s="20" t="str">
        <f t="shared" si="0"/>
        <v xml:space="preserve">Output 1 (Atlas Output#  00119970): Federal Planning Framework </v>
      </c>
      <c r="O17" s="20" t="str">
        <f t="shared" si="1"/>
        <v>Indicators: Development of Standards of Planning in the government at FGS and FMS level; # of FMS strategic plans aligned to NDP 9; Operational establishment of Somali National Bureau of Statistics and level of staffing in the national bureau of statistics</v>
      </c>
      <c r="P17" s="20" t="str">
        <f t="shared" si="2"/>
        <v xml:space="preserve"> Baseline: No standards for planning in the government at FGS and FMS level in place; 0 FMS strategic plans aligned to NDP 9; Not yet established, law approved.</v>
      </c>
      <c r="Q17" s="20" t="str">
        <f t="shared" si="3"/>
        <v>Annual Targets: Standards for planning in the government at FGS and FMS level developed; 5 FMS strategic plans aligned to NDP 9; Somali National Bureau of Statistics established and adequately staffed.</v>
      </c>
      <c r="R17" s="20" t="s">
        <v>42</v>
      </c>
      <c r="S17" s="20" t="s">
        <v>41</v>
      </c>
    </row>
    <row r="18" spans="1:120" ht="15" customHeight="1" x14ac:dyDescent="0.3">
      <c r="A18" s="404" t="s">
        <v>180</v>
      </c>
      <c r="B18" s="405"/>
      <c r="C18" s="405"/>
      <c r="D18" s="405"/>
      <c r="E18" s="405"/>
      <c r="F18" s="405"/>
      <c r="G18" s="405"/>
      <c r="H18" s="405"/>
      <c r="I18" s="405"/>
      <c r="J18" s="405"/>
      <c r="K18" s="405"/>
      <c r="L18" s="405"/>
      <c r="M18" s="406"/>
      <c r="N18" s="20" t="str">
        <f t="shared" si="0"/>
        <v xml:space="preserve">Output 1 (Atlas Output#  00119970): Federal Planning Framework </v>
      </c>
      <c r="O18" s="20" t="str">
        <f t="shared" si="1"/>
        <v>Indicators: Development of Standards of Planning in the government at FGS and FMS level; # of FMS strategic plans aligned to NDP 9; Operational establishment of Somali National Bureau of Statistics and level of staffing in the national bureau of statistics</v>
      </c>
      <c r="P18" s="20" t="str">
        <f t="shared" si="2"/>
        <v xml:space="preserve"> Baseline: No standards for planning in the government at FGS and FMS level in place; 0 FMS strategic plans aligned to NDP 9; Not yet established, law approved.</v>
      </c>
      <c r="Q18" s="20" t="str">
        <f t="shared" si="3"/>
        <v>Annual Targets: Standards for planning in the government at FGS and FMS level developed; 5 FMS strategic plans aligned to NDP 9; Somali National Bureau of Statistics established and adequately staffed.</v>
      </c>
      <c r="R18" s="20" t="s">
        <v>42</v>
      </c>
      <c r="S18" s="20" t="s">
        <v>41</v>
      </c>
    </row>
    <row r="19" spans="1:120" s="28" customFormat="1" ht="15" customHeight="1" x14ac:dyDescent="0.3">
      <c r="A19" s="407" t="s">
        <v>217</v>
      </c>
      <c r="B19" s="408"/>
      <c r="C19" s="411" t="s">
        <v>218</v>
      </c>
      <c r="D19" s="412"/>
      <c r="E19" s="412"/>
      <c r="F19" s="412"/>
      <c r="G19" s="260"/>
      <c r="H19" s="411" t="s">
        <v>219</v>
      </c>
      <c r="I19" s="412"/>
      <c r="J19" s="412"/>
      <c r="K19" s="412"/>
      <c r="L19" s="412"/>
      <c r="M19" s="415"/>
      <c r="N19" s="262" t="str">
        <f t="shared" si="0"/>
        <v xml:space="preserve">Output 1 (Atlas Output#  00119970): Federal Planning Framework </v>
      </c>
      <c r="O19" s="262" t="str">
        <f t="shared" si="1"/>
        <v>Indicators: Development of Standards of Planning in the government at FGS and FMS level; # of FMS strategic plans aligned to NDP 9; Operational establishment of Somali National Bureau of Statistics and level of staffing in the national bureau of statistics</v>
      </c>
      <c r="P19" s="262" t="str">
        <f t="shared" si="2"/>
        <v xml:space="preserve"> Baseline: No standards for planning in the government at FGS and FMS level in place; 0 FMS strategic plans aligned to NDP 9; Not yet established, law approved.</v>
      </c>
      <c r="Q19" s="262" t="str">
        <f t="shared" si="3"/>
        <v>Annual Targets: Standards for planning in the government at FGS and FMS level developed; 5 FMS strategic plans aligned to NDP 9; Somali National Bureau of Statistics established and adequately staffed.</v>
      </c>
      <c r="R19" s="262" t="s">
        <v>42</v>
      </c>
      <c r="S19" s="262" t="s">
        <v>41</v>
      </c>
      <c r="U19" s="299"/>
      <c r="V19" s="299"/>
      <c r="W19" s="299"/>
      <c r="X19" s="299"/>
      <c r="Y19" s="299"/>
      <c r="Z19" s="299"/>
      <c r="AA19" s="299"/>
      <c r="AB19" s="299"/>
      <c r="AC19" s="299"/>
      <c r="AD19" s="299"/>
      <c r="AE19" s="299"/>
      <c r="AF19" s="299"/>
      <c r="AG19" s="299"/>
      <c r="AH19" s="299"/>
      <c r="AI19" s="299"/>
      <c r="AJ19" s="299"/>
      <c r="AK19" s="299"/>
      <c r="AL19" s="299"/>
      <c r="AM19" s="299"/>
      <c r="AN19" s="299"/>
      <c r="AO19" s="299"/>
      <c r="AP19" s="299"/>
      <c r="AQ19" s="299"/>
      <c r="AR19" s="299"/>
      <c r="AS19" s="299"/>
      <c r="AT19" s="299"/>
      <c r="AU19" s="299"/>
      <c r="AV19" s="299"/>
      <c r="AW19" s="299"/>
      <c r="AX19" s="299"/>
      <c r="AY19" s="299"/>
      <c r="AZ19" s="299"/>
      <c r="BA19" s="299"/>
      <c r="BB19" s="299"/>
      <c r="BC19" s="299"/>
      <c r="BD19" s="299"/>
      <c r="BE19" s="299"/>
      <c r="BF19" s="299"/>
      <c r="BG19" s="299"/>
      <c r="BH19" s="299"/>
      <c r="BI19" s="299"/>
      <c r="BJ19" s="299"/>
      <c r="BK19" s="299"/>
      <c r="BL19" s="299"/>
      <c r="BM19" s="299"/>
      <c r="BN19" s="299"/>
      <c r="BO19" s="299"/>
      <c r="BP19" s="299"/>
      <c r="BQ19" s="299"/>
      <c r="BR19" s="299"/>
      <c r="BS19" s="299"/>
      <c r="BT19" s="299"/>
      <c r="BU19" s="299"/>
      <c r="BV19" s="299"/>
      <c r="BW19" s="299"/>
      <c r="BX19" s="299"/>
      <c r="BY19" s="299"/>
      <c r="BZ19" s="299"/>
      <c r="CA19" s="299"/>
      <c r="CB19" s="299"/>
      <c r="CC19" s="299"/>
      <c r="CD19" s="299"/>
      <c r="CE19" s="299"/>
      <c r="CF19" s="299"/>
      <c r="CG19" s="299"/>
      <c r="CH19" s="299"/>
      <c r="CI19" s="299"/>
      <c r="CJ19" s="299"/>
      <c r="CK19" s="299"/>
      <c r="CL19" s="299"/>
      <c r="CM19" s="299"/>
      <c r="CN19" s="299"/>
      <c r="CO19" s="299"/>
      <c r="CP19" s="299"/>
      <c r="CQ19" s="299"/>
      <c r="CR19" s="299"/>
      <c r="CS19" s="299"/>
      <c r="CT19" s="299"/>
      <c r="CU19" s="299"/>
      <c r="CV19" s="299"/>
      <c r="CW19" s="299"/>
      <c r="CX19" s="299"/>
      <c r="CY19" s="299"/>
      <c r="CZ19" s="299"/>
      <c r="DA19" s="299"/>
      <c r="DB19" s="299"/>
      <c r="DC19" s="299"/>
      <c r="DD19" s="299"/>
      <c r="DE19" s="299"/>
      <c r="DF19" s="299"/>
      <c r="DG19" s="299"/>
      <c r="DH19" s="299"/>
      <c r="DI19" s="299"/>
      <c r="DJ19" s="299"/>
      <c r="DK19" s="299"/>
      <c r="DL19" s="299"/>
      <c r="DM19" s="299"/>
      <c r="DN19" s="299"/>
      <c r="DO19" s="299"/>
      <c r="DP19" s="299"/>
    </row>
    <row r="20" spans="1:120" s="28" customFormat="1" ht="15" customHeight="1" x14ac:dyDescent="0.3">
      <c r="A20" s="409"/>
      <c r="B20" s="410"/>
      <c r="C20" s="413"/>
      <c r="D20" s="414"/>
      <c r="E20" s="414"/>
      <c r="F20" s="414"/>
      <c r="G20" s="261"/>
      <c r="H20" s="413"/>
      <c r="I20" s="414"/>
      <c r="J20" s="414"/>
      <c r="K20" s="414"/>
      <c r="L20" s="414"/>
      <c r="M20" s="416"/>
      <c r="N20" s="262"/>
      <c r="O20" s="262"/>
      <c r="P20" s="262"/>
      <c r="Q20" s="262"/>
      <c r="R20" s="262"/>
      <c r="S20" s="262"/>
      <c r="U20" s="299"/>
      <c r="V20" s="299"/>
      <c r="W20" s="299"/>
      <c r="X20" s="299"/>
      <c r="Y20" s="299"/>
      <c r="Z20" s="299"/>
      <c r="AA20" s="299"/>
      <c r="AB20" s="299"/>
      <c r="AC20" s="299"/>
      <c r="AD20" s="299"/>
      <c r="AE20" s="299"/>
      <c r="AF20" s="299"/>
      <c r="AG20" s="299"/>
      <c r="AH20" s="299"/>
      <c r="AI20" s="299"/>
      <c r="AJ20" s="299"/>
      <c r="AK20" s="299"/>
      <c r="AL20" s="299"/>
      <c r="AM20" s="299"/>
      <c r="AN20" s="299"/>
      <c r="AO20" s="299"/>
      <c r="AP20" s="299"/>
      <c r="AQ20" s="299"/>
      <c r="AR20" s="299"/>
      <c r="AS20" s="299"/>
      <c r="AT20" s="299"/>
      <c r="AU20" s="299"/>
      <c r="AV20" s="299"/>
      <c r="AW20" s="299"/>
      <c r="AX20" s="299"/>
      <c r="AY20" s="299"/>
      <c r="AZ20" s="299"/>
      <c r="BA20" s="299"/>
      <c r="BB20" s="299"/>
      <c r="BC20" s="299"/>
      <c r="BD20" s="299"/>
      <c r="BE20" s="299"/>
      <c r="BF20" s="299"/>
      <c r="BG20" s="299"/>
      <c r="BH20" s="299"/>
      <c r="BI20" s="299"/>
      <c r="BJ20" s="299"/>
      <c r="BK20" s="299"/>
      <c r="BL20" s="299"/>
      <c r="BM20" s="299"/>
      <c r="BN20" s="299"/>
      <c r="BO20" s="299"/>
      <c r="BP20" s="299"/>
      <c r="BQ20" s="299"/>
      <c r="BR20" s="299"/>
      <c r="BS20" s="299"/>
      <c r="BT20" s="299"/>
      <c r="BU20" s="299"/>
      <c r="BV20" s="299"/>
      <c r="BW20" s="299"/>
      <c r="BX20" s="299"/>
      <c r="BY20" s="299"/>
      <c r="BZ20" s="299"/>
      <c r="CA20" s="299"/>
      <c r="CB20" s="299"/>
      <c r="CC20" s="299"/>
      <c r="CD20" s="299"/>
      <c r="CE20" s="299"/>
      <c r="CF20" s="299"/>
      <c r="CG20" s="299"/>
      <c r="CH20" s="299"/>
      <c r="CI20" s="299"/>
      <c r="CJ20" s="299"/>
      <c r="CK20" s="299"/>
      <c r="CL20" s="299"/>
      <c r="CM20" s="299"/>
      <c r="CN20" s="299"/>
      <c r="CO20" s="299"/>
      <c r="CP20" s="299"/>
      <c r="CQ20" s="299"/>
      <c r="CR20" s="299"/>
      <c r="CS20" s="299"/>
      <c r="CT20" s="299"/>
      <c r="CU20" s="299"/>
      <c r="CV20" s="299"/>
      <c r="CW20" s="299"/>
      <c r="CX20" s="299"/>
      <c r="CY20" s="299"/>
      <c r="CZ20" s="299"/>
      <c r="DA20" s="299"/>
      <c r="DB20" s="299"/>
      <c r="DC20" s="299"/>
      <c r="DD20" s="299"/>
      <c r="DE20" s="299"/>
      <c r="DF20" s="299"/>
      <c r="DG20" s="299"/>
      <c r="DH20" s="299"/>
      <c r="DI20" s="299"/>
      <c r="DJ20" s="299"/>
      <c r="DK20" s="299"/>
      <c r="DL20" s="299"/>
      <c r="DM20" s="299"/>
      <c r="DN20" s="299"/>
      <c r="DO20" s="299"/>
      <c r="DP20" s="299"/>
    </row>
    <row r="21" spans="1:120" ht="22.2" customHeight="1" x14ac:dyDescent="0.3">
      <c r="A21" s="273" t="s">
        <v>22</v>
      </c>
      <c r="B21" s="251" t="s">
        <v>23</v>
      </c>
      <c r="C21" s="251" t="s">
        <v>24</v>
      </c>
      <c r="D21" s="419" t="s">
        <v>25</v>
      </c>
      <c r="E21" s="420"/>
      <c r="F21" s="421" t="s">
        <v>30</v>
      </c>
      <c r="G21" s="254"/>
      <c r="H21" s="423" t="s">
        <v>26</v>
      </c>
      <c r="I21" s="424"/>
      <c r="J21" s="424"/>
      <c r="K21" s="424"/>
      <c r="L21" s="424"/>
      <c r="M21" s="425"/>
      <c r="N21" s="20" t="str">
        <f>$A$18</f>
        <v xml:space="preserve">Output 1 (Atlas Output#  00119970): Federal Planning Framework </v>
      </c>
      <c r="O21" s="20" t="str">
        <f>$A$19</f>
        <v>Indicators: Development of Standards of Planning in the government at FGS and FMS level; # of FMS strategic plans aligned to NDP 9; Operational establishment of Somali National Bureau of Statistics and level of staffing in the national bureau of statistics</v>
      </c>
      <c r="P21" s="20" t="str">
        <f>$C$19</f>
        <v xml:space="preserve"> Baseline: No standards for planning in the government at FGS and FMS level in place; 0 FMS strategic plans aligned to NDP 9; Not yet established, law approved.</v>
      </c>
      <c r="Q21" s="20" t="str">
        <f>$H$19</f>
        <v>Annual Targets: Standards for planning in the government at FGS and FMS level developed; 5 FMS strategic plans aligned to NDP 9; Somali National Bureau of Statistics established and adequately staffed.</v>
      </c>
      <c r="R21" s="20" t="s">
        <v>43</v>
      </c>
      <c r="S21" s="20" t="s">
        <v>41</v>
      </c>
    </row>
    <row r="22" spans="1:120" ht="22.2" customHeight="1" x14ac:dyDescent="0.3">
      <c r="A22" s="274" t="s">
        <v>27</v>
      </c>
      <c r="B22" s="7" t="s">
        <v>28</v>
      </c>
      <c r="C22" s="7" t="s">
        <v>29</v>
      </c>
      <c r="D22" s="8" t="s">
        <v>65</v>
      </c>
      <c r="E22" s="27" t="s">
        <v>66</v>
      </c>
      <c r="F22" s="422"/>
      <c r="G22" s="8" t="s">
        <v>31</v>
      </c>
      <c r="H22" s="9" t="s">
        <v>32</v>
      </c>
      <c r="I22" s="9" t="s">
        <v>33</v>
      </c>
      <c r="J22" s="9" t="s">
        <v>34</v>
      </c>
      <c r="K22" s="318" t="s">
        <v>168</v>
      </c>
      <c r="L22" s="318" t="s">
        <v>358</v>
      </c>
      <c r="M22" s="275" t="s">
        <v>359</v>
      </c>
      <c r="N22" s="20" t="str">
        <f>$A$18</f>
        <v xml:space="preserve">Output 1 (Atlas Output#  00119970): Federal Planning Framework </v>
      </c>
      <c r="O22" s="20" t="str">
        <f>$A$19</f>
        <v>Indicators: Development of Standards of Planning in the government at FGS and FMS level; # of FMS strategic plans aligned to NDP 9; Operational establishment of Somali National Bureau of Statistics and level of staffing in the national bureau of statistics</v>
      </c>
      <c r="P22" s="20" t="str">
        <f>$C$19</f>
        <v xml:space="preserve"> Baseline: No standards for planning in the government at FGS and FMS level in place; 0 FMS strategic plans aligned to NDP 9; Not yet established, law approved.</v>
      </c>
      <c r="Q22" s="20" t="str">
        <f>$H$19</f>
        <v>Annual Targets: Standards for planning in the government at FGS and FMS level developed; 5 FMS strategic plans aligned to NDP 9; Somali National Bureau of Statistics established and adequately staffed.</v>
      </c>
      <c r="R22" s="20" t="s">
        <v>43</v>
      </c>
      <c r="S22" s="20" t="s">
        <v>41</v>
      </c>
    </row>
    <row r="23" spans="1:120" ht="15" customHeight="1" x14ac:dyDescent="0.3">
      <c r="A23" s="296" t="s">
        <v>185</v>
      </c>
      <c r="B23" s="14"/>
      <c r="C23" s="15" t="s">
        <v>158</v>
      </c>
      <c r="D23" s="16" t="s">
        <v>216</v>
      </c>
      <c r="E23" s="16" t="s">
        <v>216</v>
      </c>
      <c r="F23" s="225" t="s">
        <v>165</v>
      </c>
      <c r="G23" s="18"/>
      <c r="H23" s="244" t="s">
        <v>215</v>
      </c>
      <c r="I23" s="18" t="s">
        <v>39</v>
      </c>
      <c r="J23" s="18" t="s">
        <v>48</v>
      </c>
      <c r="K23" s="19">
        <v>4000</v>
      </c>
      <c r="L23" s="19">
        <f t="shared" ref="L23" si="4">K23</f>
        <v>4000</v>
      </c>
      <c r="M23" s="276">
        <f>K23-L23</f>
        <v>0</v>
      </c>
      <c r="N23" s="20" t="str">
        <f>$A$18</f>
        <v xml:space="preserve">Output 1 (Atlas Output#  00119970): Federal Planning Framework </v>
      </c>
      <c r="O23" s="20" t="str">
        <f>$A$19</f>
        <v>Indicators: Development of Standards of Planning in the government at FGS and FMS level; # of FMS strategic plans aligned to NDP 9; Operational establishment of Somali National Bureau of Statistics and level of staffing in the national bureau of statistics</v>
      </c>
      <c r="P23" s="20" t="str">
        <f>$C$19</f>
        <v xml:space="preserve"> Baseline: No standards for planning in the government at FGS and FMS level in place; 0 FMS strategic plans aligned to NDP 9; Not yet established, law approved.</v>
      </c>
      <c r="Q23" s="20" t="str">
        <f>$H$19</f>
        <v>Annual Targets: Standards for planning in the government at FGS and FMS level developed; 5 FMS strategic plans aligned to NDP 9; Somali National Bureau of Statistics established and adequately staffed.</v>
      </c>
      <c r="R23" s="20" t="e">
        <f>#REF!</f>
        <v>#REF!</v>
      </c>
      <c r="S23" s="20" t="s">
        <v>41</v>
      </c>
    </row>
    <row r="24" spans="1:120" ht="12.6" customHeight="1" x14ac:dyDescent="0.3">
      <c r="A24" s="396" t="s">
        <v>233</v>
      </c>
      <c r="B24" s="397"/>
      <c r="C24" s="397"/>
      <c r="D24" s="397"/>
      <c r="E24" s="397"/>
      <c r="F24" s="397"/>
      <c r="G24" s="397"/>
      <c r="H24" s="397"/>
      <c r="I24" s="397"/>
      <c r="J24" s="397"/>
      <c r="K24" s="23">
        <f>SUM(K23:K23)</f>
        <v>4000</v>
      </c>
      <c r="L24" s="23">
        <f>SUM(L23:L23)</f>
        <v>4000</v>
      </c>
      <c r="M24" s="23">
        <f>SUM(M23:M23)</f>
        <v>0</v>
      </c>
      <c r="N24" s="20" t="str">
        <f>$A$18</f>
        <v xml:space="preserve">Output 1 (Atlas Output#  00119970): Federal Planning Framework </v>
      </c>
      <c r="O24" s="20" t="str">
        <f>$A$19</f>
        <v>Indicators: Development of Standards of Planning in the government at FGS and FMS level; # of FMS strategic plans aligned to NDP 9; Operational establishment of Somali National Bureau of Statistics and level of staffing in the national bureau of statistics</v>
      </c>
      <c r="P24" s="20" t="str">
        <f>$C$19</f>
        <v xml:space="preserve"> Baseline: No standards for planning in the government at FGS and FMS level in place; 0 FMS strategic plans aligned to NDP 9; Not yet established, law approved.</v>
      </c>
      <c r="Q24" s="20" t="str">
        <f>$H$19</f>
        <v>Annual Targets: Standards for planning in the government at FGS and FMS level developed; 5 FMS strategic plans aligned to NDP 9; Somali National Bureau of Statistics established and adequately staffed.</v>
      </c>
      <c r="R24" s="20" t="s">
        <v>44</v>
      </c>
      <c r="S24" s="20" t="s">
        <v>41</v>
      </c>
    </row>
    <row r="25" spans="1:120" ht="14.55" customHeight="1" x14ac:dyDescent="0.3">
      <c r="A25" s="460" t="s">
        <v>266</v>
      </c>
      <c r="B25" s="14"/>
      <c r="C25" s="228" t="s">
        <v>328</v>
      </c>
      <c r="D25" s="16" t="s">
        <v>216</v>
      </c>
      <c r="E25" s="16" t="s">
        <v>216</v>
      </c>
      <c r="F25" s="329" t="s">
        <v>165</v>
      </c>
      <c r="G25" s="327"/>
      <c r="H25" s="328" t="s">
        <v>215</v>
      </c>
      <c r="I25" s="18" t="s">
        <v>39</v>
      </c>
      <c r="J25" s="338" t="s">
        <v>349</v>
      </c>
      <c r="K25" s="320">
        <v>25000</v>
      </c>
      <c r="L25" s="19">
        <f>K25</f>
        <v>25000</v>
      </c>
      <c r="M25" s="276">
        <f>K25-L25</f>
        <v>0</v>
      </c>
    </row>
    <row r="26" spans="1:120" ht="14.55" customHeight="1" x14ac:dyDescent="0.3">
      <c r="A26" s="461"/>
      <c r="B26" s="14"/>
      <c r="C26" s="228" t="s">
        <v>329</v>
      </c>
      <c r="D26" s="16" t="s">
        <v>216</v>
      </c>
      <c r="E26" s="16" t="s">
        <v>216</v>
      </c>
      <c r="F26" s="339" t="s">
        <v>127</v>
      </c>
      <c r="G26" s="327"/>
      <c r="H26" s="328" t="s">
        <v>235</v>
      </c>
      <c r="I26" s="350" t="s">
        <v>234</v>
      </c>
      <c r="J26" s="327" t="s">
        <v>242</v>
      </c>
      <c r="K26" s="320">
        <v>42500</v>
      </c>
      <c r="L26" s="19">
        <f t="shared" ref="L26:L47" si="5">K26</f>
        <v>42500</v>
      </c>
      <c r="M26" s="276"/>
    </row>
    <row r="27" spans="1:120" ht="14.55" customHeight="1" x14ac:dyDescent="0.3">
      <c r="A27" s="461"/>
      <c r="B27" s="14"/>
      <c r="C27" s="228" t="s">
        <v>330</v>
      </c>
      <c r="D27" s="16" t="s">
        <v>216</v>
      </c>
      <c r="E27" s="16" t="s">
        <v>216</v>
      </c>
      <c r="F27" s="332" t="s">
        <v>348</v>
      </c>
      <c r="G27" s="327"/>
      <c r="H27" s="328" t="s">
        <v>215</v>
      </c>
      <c r="I27" s="18" t="s">
        <v>39</v>
      </c>
      <c r="J27" s="327" t="s">
        <v>350</v>
      </c>
      <c r="K27" s="320">
        <v>10000</v>
      </c>
      <c r="L27" s="19">
        <f t="shared" si="5"/>
        <v>10000</v>
      </c>
      <c r="M27" s="276"/>
    </row>
    <row r="28" spans="1:120" ht="14.55" customHeight="1" x14ac:dyDescent="0.3">
      <c r="A28" s="461"/>
      <c r="B28" s="14"/>
      <c r="C28" s="228" t="s">
        <v>303</v>
      </c>
      <c r="D28" s="16" t="s">
        <v>216</v>
      </c>
      <c r="E28" s="16" t="s">
        <v>216</v>
      </c>
      <c r="F28" s="339" t="s">
        <v>127</v>
      </c>
      <c r="G28" s="327"/>
      <c r="H28" s="328" t="s">
        <v>235</v>
      </c>
      <c r="I28" s="350" t="s">
        <v>234</v>
      </c>
      <c r="J28" s="327" t="s">
        <v>351</v>
      </c>
      <c r="K28" s="320">
        <f>'DPC '!C57</f>
        <v>5525.0000000000009</v>
      </c>
      <c r="L28" s="19">
        <f t="shared" si="5"/>
        <v>5525.0000000000009</v>
      </c>
      <c r="M28" s="276"/>
    </row>
    <row r="29" spans="1:120" ht="14.55" customHeight="1" x14ac:dyDescent="0.3">
      <c r="A29" s="461"/>
      <c r="B29" s="14"/>
      <c r="C29" s="228" t="s">
        <v>331</v>
      </c>
      <c r="D29" s="16" t="s">
        <v>216</v>
      </c>
      <c r="E29" s="16" t="s">
        <v>216</v>
      </c>
      <c r="F29" s="332" t="s">
        <v>127</v>
      </c>
      <c r="G29" s="327"/>
      <c r="H29" s="328" t="s">
        <v>235</v>
      </c>
      <c r="I29" s="350" t="s">
        <v>234</v>
      </c>
      <c r="J29" s="327" t="s">
        <v>352</v>
      </c>
      <c r="K29" s="320">
        <f>'DPC '!C49</f>
        <v>3841.9999999999995</v>
      </c>
      <c r="L29" s="19">
        <f t="shared" si="5"/>
        <v>3841.9999999999995</v>
      </c>
      <c r="M29" s="276"/>
    </row>
    <row r="30" spans="1:120" ht="14.55" customHeight="1" x14ac:dyDescent="0.3">
      <c r="A30" s="461"/>
      <c r="B30" s="14"/>
      <c r="C30" s="228" t="s">
        <v>332</v>
      </c>
      <c r="D30" s="16" t="s">
        <v>216</v>
      </c>
      <c r="E30" s="16" t="s">
        <v>216</v>
      </c>
      <c r="F30" s="339" t="s">
        <v>127</v>
      </c>
      <c r="G30" s="327"/>
      <c r="H30" s="328" t="s">
        <v>215</v>
      </c>
      <c r="I30" s="18" t="s">
        <v>39</v>
      </c>
      <c r="J30" s="327" t="s">
        <v>242</v>
      </c>
      <c r="K30" s="320">
        <f>'Procurement Plan'!F6</f>
        <v>50000</v>
      </c>
      <c r="L30" s="19">
        <f t="shared" si="5"/>
        <v>50000</v>
      </c>
      <c r="M30" s="276"/>
    </row>
    <row r="31" spans="1:120" ht="14.55" customHeight="1" x14ac:dyDescent="0.3">
      <c r="A31" s="461"/>
      <c r="B31" s="14"/>
      <c r="C31" s="228" t="s">
        <v>333</v>
      </c>
      <c r="D31" s="16" t="s">
        <v>216</v>
      </c>
      <c r="E31" s="16" t="s">
        <v>216</v>
      </c>
      <c r="F31" s="332" t="s">
        <v>348</v>
      </c>
      <c r="G31" s="327"/>
      <c r="H31" s="328" t="s">
        <v>235</v>
      </c>
      <c r="I31" s="350" t="s">
        <v>234</v>
      </c>
      <c r="J31" s="327" t="s">
        <v>48</v>
      </c>
      <c r="K31" s="320">
        <v>19650</v>
      </c>
      <c r="L31" s="19">
        <f t="shared" si="5"/>
        <v>19650</v>
      </c>
      <c r="M31" s="276"/>
    </row>
    <row r="32" spans="1:120" ht="14.55" customHeight="1" x14ac:dyDescent="0.3">
      <c r="A32" s="461"/>
      <c r="B32" s="14"/>
      <c r="C32" s="228" t="s">
        <v>334</v>
      </c>
      <c r="D32" s="16" t="s">
        <v>216</v>
      </c>
      <c r="E32" s="16" t="s">
        <v>216</v>
      </c>
      <c r="F32" s="332" t="s">
        <v>348</v>
      </c>
      <c r="G32" s="327"/>
      <c r="H32" s="328" t="s">
        <v>235</v>
      </c>
      <c r="I32" s="350" t="s">
        <v>234</v>
      </c>
      <c r="J32" s="327" t="s">
        <v>48</v>
      </c>
      <c r="K32" s="320">
        <v>29720</v>
      </c>
      <c r="L32" s="19">
        <f t="shared" si="5"/>
        <v>29720</v>
      </c>
      <c r="M32" s="276"/>
    </row>
    <row r="33" spans="1:20" ht="14.55" customHeight="1" x14ac:dyDescent="0.3">
      <c r="A33" s="461"/>
      <c r="B33" s="14"/>
      <c r="C33" s="228" t="s">
        <v>335</v>
      </c>
      <c r="D33" s="16" t="s">
        <v>216</v>
      </c>
      <c r="E33" s="16" t="s">
        <v>216</v>
      </c>
      <c r="F33" s="332" t="s">
        <v>348</v>
      </c>
      <c r="G33" s="327"/>
      <c r="H33" s="328" t="s">
        <v>235</v>
      </c>
      <c r="I33" s="350" t="s">
        <v>234</v>
      </c>
      <c r="J33" s="338" t="s">
        <v>48</v>
      </c>
      <c r="K33" s="320">
        <v>18275</v>
      </c>
      <c r="L33" s="19">
        <f t="shared" si="5"/>
        <v>18275</v>
      </c>
      <c r="M33" s="276"/>
    </row>
    <row r="34" spans="1:20" ht="14.55" customHeight="1" x14ac:dyDescent="0.3">
      <c r="A34" s="461"/>
      <c r="B34" s="14"/>
      <c r="C34" s="228" t="s">
        <v>336</v>
      </c>
      <c r="D34" s="16" t="s">
        <v>216</v>
      </c>
      <c r="E34" s="16" t="s">
        <v>216</v>
      </c>
      <c r="F34" s="329" t="s">
        <v>348</v>
      </c>
      <c r="G34" s="327"/>
      <c r="H34" s="328" t="s">
        <v>235</v>
      </c>
      <c r="I34" s="350" t="s">
        <v>234</v>
      </c>
      <c r="J34" s="327" t="s">
        <v>48</v>
      </c>
      <c r="K34" s="320">
        <v>33570</v>
      </c>
      <c r="L34" s="19">
        <f t="shared" si="5"/>
        <v>33570</v>
      </c>
      <c r="M34" s="276"/>
    </row>
    <row r="35" spans="1:20" ht="14.55" customHeight="1" x14ac:dyDescent="0.3">
      <c r="A35" s="461"/>
      <c r="B35" s="14"/>
      <c r="C35" s="228" t="s">
        <v>337</v>
      </c>
      <c r="D35" s="16" t="s">
        <v>216</v>
      </c>
      <c r="E35" s="16" t="s">
        <v>216</v>
      </c>
      <c r="F35" s="339" t="s">
        <v>348</v>
      </c>
      <c r="G35" s="327"/>
      <c r="H35" s="328" t="s">
        <v>235</v>
      </c>
      <c r="I35" s="350" t="s">
        <v>234</v>
      </c>
      <c r="J35" s="327" t="s">
        <v>349</v>
      </c>
      <c r="K35" s="320">
        <f>4000*12</f>
        <v>48000</v>
      </c>
      <c r="L35" s="19">
        <f t="shared" si="5"/>
        <v>48000</v>
      </c>
      <c r="M35" s="276"/>
    </row>
    <row r="36" spans="1:20" ht="14.55" customHeight="1" x14ac:dyDescent="0.3">
      <c r="A36" s="461"/>
      <c r="B36" s="14"/>
      <c r="C36" s="228" t="s">
        <v>338</v>
      </c>
      <c r="D36" s="16" t="s">
        <v>216</v>
      </c>
      <c r="E36" s="16" t="s">
        <v>216</v>
      </c>
      <c r="F36" s="332" t="s">
        <v>348</v>
      </c>
      <c r="G36" s="327"/>
      <c r="H36" s="328" t="s">
        <v>215</v>
      </c>
      <c r="I36" s="18" t="s">
        <v>39</v>
      </c>
      <c r="J36" s="327" t="s">
        <v>349</v>
      </c>
      <c r="K36" s="320">
        <f>3500*12</f>
        <v>42000</v>
      </c>
      <c r="L36" s="19">
        <f t="shared" si="5"/>
        <v>42000</v>
      </c>
      <c r="M36" s="276"/>
    </row>
    <row r="37" spans="1:20" ht="14.55" customHeight="1" x14ac:dyDescent="0.3">
      <c r="A37" s="461"/>
      <c r="B37" s="14"/>
      <c r="C37" s="228" t="s">
        <v>339</v>
      </c>
      <c r="D37" s="16" t="s">
        <v>216</v>
      </c>
      <c r="E37" s="16" t="s">
        <v>216</v>
      </c>
      <c r="F37" s="339" t="s">
        <v>348</v>
      </c>
      <c r="G37" s="327"/>
      <c r="H37" s="328" t="s">
        <v>235</v>
      </c>
      <c r="I37" s="350" t="s">
        <v>234</v>
      </c>
      <c r="J37" s="327" t="s">
        <v>349</v>
      </c>
      <c r="K37" s="320">
        <f>3000*12</f>
        <v>36000</v>
      </c>
      <c r="L37" s="19">
        <f t="shared" si="5"/>
        <v>36000</v>
      </c>
      <c r="M37" s="276"/>
    </row>
    <row r="38" spans="1:20" ht="14.55" customHeight="1" x14ac:dyDescent="0.3">
      <c r="A38" s="461"/>
      <c r="B38" s="14"/>
      <c r="C38" s="228" t="s">
        <v>340</v>
      </c>
      <c r="D38" s="16" t="s">
        <v>216</v>
      </c>
      <c r="E38" s="16" t="s">
        <v>216</v>
      </c>
      <c r="F38" s="332" t="s">
        <v>348</v>
      </c>
      <c r="G38" s="327"/>
      <c r="H38" s="328" t="s">
        <v>215</v>
      </c>
      <c r="I38" s="18" t="s">
        <v>39</v>
      </c>
      <c r="J38" s="327" t="s">
        <v>349</v>
      </c>
      <c r="K38" s="320">
        <f>3000*7</f>
        <v>21000</v>
      </c>
      <c r="L38" s="19">
        <f t="shared" si="5"/>
        <v>21000</v>
      </c>
      <c r="M38" s="276"/>
    </row>
    <row r="39" spans="1:20" ht="14.55" customHeight="1" x14ac:dyDescent="0.3">
      <c r="A39" s="461"/>
      <c r="B39" s="14"/>
      <c r="C39" s="228" t="s">
        <v>341</v>
      </c>
      <c r="D39" s="16" t="s">
        <v>216</v>
      </c>
      <c r="E39" s="16" t="s">
        <v>216</v>
      </c>
      <c r="F39" s="339" t="s">
        <v>348</v>
      </c>
      <c r="G39" s="327"/>
      <c r="H39" s="328" t="s">
        <v>215</v>
      </c>
      <c r="I39" s="18" t="s">
        <v>39</v>
      </c>
      <c r="J39" s="327" t="s">
        <v>349</v>
      </c>
      <c r="K39" s="320">
        <f>8000*7</f>
        <v>56000</v>
      </c>
      <c r="L39" s="19">
        <f t="shared" si="5"/>
        <v>56000</v>
      </c>
      <c r="M39" s="276"/>
    </row>
    <row r="40" spans="1:20" ht="14.55" customHeight="1" x14ac:dyDescent="0.3">
      <c r="A40" s="461"/>
      <c r="B40" s="14"/>
      <c r="C40" s="228" t="s">
        <v>342</v>
      </c>
      <c r="D40" s="16" t="s">
        <v>216</v>
      </c>
      <c r="E40" s="16" t="s">
        <v>216</v>
      </c>
      <c r="F40" s="332" t="s">
        <v>348</v>
      </c>
      <c r="G40" s="327"/>
      <c r="H40" s="328" t="s">
        <v>235</v>
      </c>
      <c r="I40" s="350" t="s">
        <v>234</v>
      </c>
      <c r="J40" s="327" t="s">
        <v>349</v>
      </c>
      <c r="K40" s="320">
        <f>1500*12</f>
        <v>18000</v>
      </c>
      <c r="L40" s="19">
        <f t="shared" si="5"/>
        <v>18000</v>
      </c>
      <c r="M40" s="276"/>
    </row>
    <row r="41" spans="1:20" ht="14.55" customHeight="1" x14ac:dyDescent="0.3">
      <c r="A41" s="461"/>
      <c r="B41" s="14"/>
      <c r="C41" s="228" t="s">
        <v>343</v>
      </c>
      <c r="D41" s="16" t="s">
        <v>216</v>
      </c>
      <c r="E41" s="16" t="s">
        <v>216</v>
      </c>
      <c r="F41" s="332" t="s">
        <v>348</v>
      </c>
      <c r="G41" s="327"/>
      <c r="H41" s="328" t="s">
        <v>215</v>
      </c>
      <c r="I41" s="18" t="s">
        <v>39</v>
      </c>
      <c r="J41" s="338" t="s">
        <v>161</v>
      </c>
      <c r="K41" s="320">
        <v>18000</v>
      </c>
      <c r="L41" s="19">
        <f t="shared" si="5"/>
        <v>18000</v>
      </c>
      <c r="M41" s="276"/>
    </row>
    <row r="42" spans="1:20" ht="14.55" customHeight="1" x14ac:dyDescent="0.3">
      <c r="A42" s="461"/>
      <c r="B42" s="14"/>
      <c r="C42" s="228" t="s">
        <v>344</v>
      </c>
      <c r="D42" s="16" t="s">
        <v>216</v>
      </c>
      <c r="E42" s="16" t="s">
        <v>216</v>
      </c>
      <c r="F42" s="332" t="s">
        <v>348</v>
      </c>
      <c r="G42" s="327"/>
      <c r="H42" s="328" t="s">
        <v>215</v>
      </c>
      <c r="I42" s="18" t="s">
        <v>39</v>
      </c>
      <c r="J42" s="327" t="s">
        <v>161</v>
      </c>
      <c r="K42" s="320">
        <v>25000</v>
      </c>
      <c r="L42" s="19">
        <f t="shared" si="5"/>
        <v>25000</v>
      </c>
      <c r="M42" s="276"/>
    </row>
    <row r="43" spans="1:20" ht="14.55" customHeight="1" x14ac:dyDescent="0.3">
      <c r="A43" s="461"/>
      <c r="B43" s="14"/>
      <c r="C43" s="228" t="s">
        <v>345</v>
      </c>
      <c r="D43" s="16" t="s">
        <v>216</v>
      </c>
      <c r="E43" s="16" t="s">
        <v>216</v>
      </c>
      <c r="F43" s="329" t="s">
        <v>348</v>
      </c>
      <c r="G43" s="327"/>
      <c r="H43" s="328" t="s">
        <v>215</v>
      </c>
      <c r="I43" s="18" t="s">
        <v>39</v>
      </c>
      <c r="J43" s="327" t="s">
        <v>353</v>
      </c>
      <c r="K43" s="320">
        <v>15000</v>
      </c>
      <c r="L43" s="19">
        <f t="shared" si="5"/>
        <v>15000</v>
      </c>
      <c r="M43" s="276"/>
    </row>
    <row r="44" spans="1:20" ht="14.55" customHeight="1" x14ac:dyDescent="0.3">
      <c r="A44" s="461"/>
      <c r="B44" s="14"/>
      <c r="C44" s="228" t="s">
        <v>346</v>
      </c>
      <c r="D44" s="16" t="s">
        <v>216</v>
      </c>
      <c r="E44" s="16" t="s">
        <v>216</v>
      </c>
      <c r="F44" s="339" t="s">
        <v>348</v>
      </c>
      <c r="G44" s="327"/>
      <c r="H44" s="328" t="s">
        <v>215</v>
      </c>
      <c r="I44" s="18" t="s">
        <v>39</v>
      </c>
      <c r="J44" s="327" t="s">
        <v>353</v>
      </c>
      <c r="K44" s="320">
        <v>5000</v>
      </c>
      <c r="L44" s="19">
        <f t="shared" si="5"/>
        <v>5000</v>
      </c>
      <c r="M44" s="276"/>
      <c r="T44" s="298"/>
    </row>
    <row r="45" spans="1:20" ht="14.55" customHeight="1" x14ac:dyDescent="0.3">
      <c r="A45" s="461"/>
      <c r="B45" s="14"/>
      <c r="C45" s="228" t="s">
        <v>347</v>
      </c>
      <c r="D45" s="16" t="s">
        <v>216</v>
      </c>
      <c r="E45" s="16" t="s">
        <v>216</v>
      </c>
      <c r="F45" s="332" t="s">
        <v>348</v>
      </c>
      <c r="G45" s="327"/>
      <c r="H45" s="328" t="s">
        <v>215</v>
      </c>
      <c r="I45" s="335" t="s">
        <v>39</v>
      </c>
      <c r="J45" s="327" t="s">
        <v>192</v>
      </c>
      <c r="K45" s="320">
        <v>19261</v>
      </c>
      <c r="L45" s="19">
        <f t="shared" si="5"/>
        <v>19261</v>
      </c>
      <c r="M45" s="276">
        <f t="shared" ref="M45:M47" si="6">K45-L45</f>
        <v>0</v>
      </c>
      <c r="T45" s="298"/>
    </row>
    <row r="46" spans="1:20" ht="14.55" customHeight="1" x14ac:dyDescent="0.3">
      <c r="A46" s="461"/>
      <c r="B46" s="14"/>
      <c r="C46" s="228" t="s">
        <v>303</v>
      </c>
      <c r="D46" s="16" t="s">
        <v>216</v>
      </c>
      <c r="E46" s="16" t="s">
        <v>216</v>
      </c>
      <c r="F46" s="339" t="s">
        <v>127</v>
      </c>
      <c r="G46" s="327"/>
      <c r="H46" s="328" t="s">
        <v>235</v>
      </c>
      <c r="I46" s="350" t="s">
        <v>234</v>
      </c>
      <c r="J46" s="327" t="s">
        <v>351</v>
      </c>
      <c r="K46" s="320">
        <f>'DPC '!C40</f>
        <v>26417.95042608981</v>
      </c>
      <c r="L46" s="19">
        <f t="shared" si="5"/>
        <v>26417.95042608981</v>
      </c>
      <c r="M46" s="276">
        <f t="shared" si="6"/>
        <v>0</v>
      </c>
      <c r="T46" s="298"/>
    </row>
    <row r="47" spans="1:20" ht="14.55" customHeight="1" x14ac:dyDescent="0.3">
      <c r="A47" s="469"/>
      <c r="B47" s="14"/>
      <c r="C47" s="228" t="s">
        <v>331</v>
      </c>
      <c r="D47" s="16" t="s">
        <v>216</v>
      </c>
      <c r="E47" s="16" t="s">
        <v>216</v>
      </c>
      <c r="F47" s="225" t="s">
        <v>127</v>
      </c>
      <c r="G47" s="18"/>
      <c r="H47" s="244" t="s">
        <v>235</v>
      </c>
      <c r="I47" s="350" t="s">
        <v>234</v>
      </c>
      <c r="J47" s="327" t="s">
        <v>352</v>
      </c>
      <c r="K47" s="320">
        <f>'DPC '!C28</f>
        <v>18370.636296296296</v>
      </c>
      <c r="L47" s="19">
        <f t="shared" si="5"/>
        <v>18370.636296296296</v>
      </c>
      <c r="M47" s="276">
        <f t="shared" si="6"/>
        <v>0</v>
      </c>
      <c r="T47" s="298"/>
    </row>
    <row r="48" spans="1:20" ht="14.55" customHeight="1" x14ac:dyDescent="0.3">
      <c r="A48" s="396" t="s">
        <v>232</v>
      </c>
      <c r="B48" s="397"/>
      <c r="C48" s="397"/>
      <c r="D48" s="397"/>
      <c r="E48" s="397"/>
      <c r="F48" s="397"/>
      <c r="G48" s="397"/>
      <c r="H48" s="397"/>
      <c r="I48" s="397"/>
      <c r="J48" s="397"/>
      <c r="K48" s="23">
        <f>SUM(K25:K47)</f>
        <v>586131.58672238607</v>
      </c>
      <c r="L48" s="23">
        <f>SUM(L25:L47)</f>
        <v>586131.58672238607</v>
      </c>
      <c r="M48" s="23">
        <f>SUM(M25:M47)</f>
        <v>0</v>
      </c>
      <c r="T48" s="298"/>
    </row>
    <row r="49" spans="1:120" ht="14.55" customHeight="1" x14ac:dyDescent="0.3">
      <c r="A49" s="460" t="s">
        <v>236</v>
      </c>
      <c r="B49" s="14"/>
      <c r="C49" s="15" t="s">
        <v>355</v>
      </c>
      <c r="D49" s="16" t="s">
        <v>216</v>
      </c>
      <c r="E49" s="16" t="s">
        <v>216</v>
      </c>
      <c r="F49" s="329" t="s">
        <v>165</v>
      </c>
      <c r="G49" s="327" t="s">
        <v>178</v>
      </c>
      <c r="H49" s="328" t="s">
        <v>215</v>
      </c>
      <c r="I49" s="18" t="s">
        <v>39</v>
      </c>
      <c r="J49" s="338" t="s">
        <v>48</v>
      </c>
      <c r="K49" s="320">
        <v>5000</v>
      </c>
      <c r="L49" s="19">
        <f>K49</f>
        <v>5000</v>
      </c>
      <c r="M49" s="276">
        <f>K49-L49</f>
        <v>0</v>
      </c>
    </row>
    <row r="50" spans="1:120" ht="14.55" customHeight="1" x14ac:dyDescent="0.3">
      <c r="A50" s="461"/>
      <c r="B50" s="14"/>
      <c r="C50" s="15" t="s">
        <v>356</v>
      </c>
      <c r="D50" s="16" t="s">
        <v>216</v>
      </c>
      <c r="E50" s="16" t="s">
        <v>216</v>
      </c>
      <c r="F50" s="339" t="s">
        <v>165</v>
      </c>
      <c r="G50" s="327" t="s">
        <v>178</v>
      </c>
      <c r="H50" s="328" t="s">
        <v>215</v>
      </c>
      <c r="I50" s="18" t="s">
        <v>39</v>
      </c>
      <c r="J50" s="327" t="s">
        <v>349</v>
      </c>
      <c r="K50" s="320">
        <f>4000*6</f>
        <v>24000</v>
      </c>
      <c r="L50" s="19">
        <f t="shared" ref="L50:L51" si="7">K50</f>
        <v>24000</v>
      </c>
      <c r="M50" s="276"/>
    </row>
    <row r="51" spans="1:120" ht="14.55" customHeight="1" x14ac:dyDescent="0.3">
      <c r="A51" s="469"/>
      <c r="B51" s="14"/>
      <c r="C51" s="15" t="s">
        <v>357</v>
      </c>
      <c r="D51" s="16" t="s">
        <v>216</v>
      </c>
      <c r="E51" s="16" t="s">
        <v>216</v>
      </c>
      <c r="F51" s="332" t="s">
        <v>127</v>
      </c>
      <c r="G51" s="327" t="s">
        <v>178</v>
      </c>
      <c r="H51" s="328" t="s">
        <v>215</v>
      </c>
      <c r="I51" s="18" t="s">
        <v>39</v>
      </c>
      <c r="J51" s="327" t="s">
        <v>192</v>
      </c>
      <c r="K51" s="320">
        <v>5000</v>
      </c>
      <c r="L51" s="19">
        <f t="shared" si="7"/>
        <v>5000</v>
      </c>
      <c r="M51" s="276">
        <f>K51-L51</f>
        <v>0</v>
      </c>
    </row>
    <row r="52" spans="1:120" ht="14.55" customHeight="1" x14ac:dyDescent="0.3">
      <c r="A52" s="396" t="s">
        <v>267</v>
      </c>
      <c r="B52" s="397"/>
      <c r="C52" s="397"/>
      <c r="D52" s="397"/>
      <c r="E52" s="397"/>
      <c r="F52" s="397"/>
      <c r="G52" s="397"/>
      <c r="H52" s="397"/>
      <c r="I52" s="397"/>
      <c r="J52" s="397"/>
      <c r="K52" s="23">
        <f>SUM(K49:K51)</f>
        <v>34000</v>
      </c>
      <c r="L52" s="23">
        <f>SUM(L49:L51)</f>
        <v>34000</v>
      </c>
      <c r="M52" s="23">
        <f>SUM(M49:M51)</f>
        <v>0</v>
      </c>
    </row>
    <row r="53" spans="1:120" x14ac:dyDescent="0.3">
      <c r="A53" s="426" t="s">
        <v>45</v>
      </c>
      <c r="B53" s="427"/>
      <c r="C53" s="427"/>
      <c r="D53" s="427"/>
      <c r="E53" s="427"/>
      <c r="F53" s="427"/>
      <c r="G53" s="427"/>
      <c r="H53" s="427"/>
      <c r="I53" s="427"/>
      <c r="J53" s="428"/>
      <c r="K53" s="25">
        <f>K24+K48+K52</f>
        <v>624131.58672238607</v>
      </c>
      <c r="L53" s="25">
        <f t="shared" ref="L53:M53" si="8">L24+L48+L52</f>
        <v>624131.58672238607</v>
      </c>
      <c r="M53" s="25">
        <f t="shared" si="8"/>
        <v>0</v>
      </c>
      <c r="N53" s="20" t="str">
        <f>$A$54</f>
        <v>Output 2 (Atlas Output#  00119970): Federal Member States Planning Frameworks</v>
      </c>
      <c r="O53" s="20" t="str">
        <f>$A$56</f>
        <v xml:space="preserve">Indicators: Aid policy developed; % of projects with full information in AIMS; Regular coordination arrangement on FMS level
</v>
      </c>
      <c r="P53" s="20" t="str">
        <f>$C$56</f>
        <v xml:space="preserve"> Baseline: No Aid Policy yet; AIMS not yet operational; While Puntland has an operational structure, the other FMS only have irregular coordination meetings</v>
      </c>
      <c r="Q53" s="20" t="str">
        <f>$H$56</f>
        <v>Annual Targets: Aid Policy endorsed; At least 50% of the projects entered in AIMS have full information; A regular coordination structure is operational in all 5 FMS</v>
      </c>
      <c r="R53" s="20" t="s">
        <v>42</v>
      </c>
      <c r="S53" s="20" t="s">
        <v>41</v>
      </c>
    </row>
    <row r="54" spans="1:120" x14ac:dyDescent="0.3">
      <c r="A54" s="404" t="s">
        <v>186</v>
      </c>
      <c r="B54" s="405"/>
      <c r="C54" s="405"/>
      <c r="D54" s="405"/>
      <c r="E54" s="405"/>
      <c r="F54" s="405"/>
      <c r="G54" s="405"/>
      <c r="H54" s="405"/>
      <c r="I54" s="405"/>
      <c r="J54" s="405"/>
      <c r="K54" s="405"/>
      <c r="L54" s="405"/>
      <c r="M54" s="406"/>
      <c r="N54" s="20" t="str">
        <f>$A$54</f>
        <v>Output 2 (Atlas Output#  00119970): Federal Member States Planning Frameworks</v>
      </c>
      <c r="O54" s="20" t="str">
        <f>$A$56</f>
        <v xml:space="preserve">Indicators: Aid policy developed; % of projects with full information in AIMS; Regular coordination arrangement on FMS level
</v>
      </c>
      <c r="P54" s="20" t="str">
        <f>$C$56</f>
        <v xml:space="preserve"> Baseline: No Aid Policy yet; AIMS not yet operational; While Puntland has an operational structure, the other FMS only have irregular coordination meetings</v>
      </c>
      <c r="Q54" s="20" t="str">
        <f>$H$56</f>
        <v>Annual Targets: Aid Policy endorsed; At least 50% of the projects entered in AIMS have full information; A regular coordination structure is operational in all 5 FMS</v>
      </c>
      <c r="R54" s="20" t="s">
        <v>42</v>
      </c>
      <c r="S54" s="20" t="s">
        <v>41</v>
      </c>
    </row>
    <row r="55" spans="1:120" s="258" customFormat="1" ht="15" customHeight="1" x14ac:dyDescent="0.3">
      <c r="A55" s="279" t="s">
        <v>17</v>
      </c>
      <c r="B55" s="259"/>
      <c r="C55" s="429" t="s">
        <v>18</v>
      </c>
      <c r="D55" s="430"/>
      <c r="E55" s="430"/>
      <c r="F55" s="430"/>
      <c r="G55" s="430"/>
      <c r="H55" s="430"/>
      <c r="I55" s="430"/>
      <c r="J55" s="430"/>
      <c r="K55" s="430"/>
      <c r="L55" s="430"/>
      <c r="M55" s="431"/>
      <c r="N55" s="257"/>
      <c r="O55" s="257"/>
      <c r="P55" s="257"/>
      <c r="Q55" s="257"/>
      <c r="R55" s="257"/>
      <c r="S55" s="257"/>
      <c r="U55" s="300"/>
      <c r="V55" s="300"/>
      <c r="W55" s="300"/>
      <c r="X55" s="300"/>
      <c r="Y55" s="300"/>
      <c r="Z55" s="300"/>
      <c r="AA55" s="300"/>
      <c r="AB55" s="300"/>
      <c r="AC55" s="300"/>
      <c r="AD55" s="300"/>
      <c r="AE55" s="300"/>
      <c r="AF55" s="300"/>
      <c r="AG55" s="300"/>
      <c r="AH55" s="300"/>
      <c r="AI55" s="300"/>
      <c r="AJ55" s="300"/>
      <c r="AK55" s="300"/>
      <c r="AL55" s="300"/>
      <c r="AM55" s="300"/>
      <c r="AN55" s="300"/>
      <c r="AO55" s="300"/>
      <c r="AP55" s="300"/>
      <c r="AQ55" s="300"/>
      <c r="AR55" s="300"/>
      <c r="AS55" s="300"/>
      <c r="AT55" s="300"/>
      <c r="AU55" s="300"/>
      <c r="AV55" s="300"/>
      <c r="AW55" s="300"/>
      <c r="AX55" s="300"/>
      <c r="AY55" s="300"/>
      <c r="AZ55" s="300"/>
      <c r="BA55" s="300"/>
      <c r="BB55" s="300"/>
      <c r="BC55" s="300"/>
      <c r="BD55" s="300"/>
      <c r="BE55" s="300"/>
      <c r="BF55" s="300"/>
      <c r="BG55" s="300"/>
      <c r="BH55" s="300"/>
      <c r="BI55" s="300"/>
      <c r="BJ55" s="300"/>
      <c r="BK55" s="300"/>
      <c r="BL55" s="300"/>
      <c r="BM55" s="300"/>
      <c r="BN55" s="300"/>
      <c r="BO55" s="300"/>
      <c r="BP55" s="300"/>
      <c r="BQ55" s="300"/>
      <c r="BR55" s="300"/>
      <c r="BS55" s="300"/>
      <c r="BT55" s="300"/>
      <c r="BU55" s="300"/>
      <c r="BV55" s="300"/>
      <c r="BW55" s="300"/>
      <c r="BX55" s="300"/>
      <c r="BY55" s="300"/>
      <c r="BZ55" s="300"/>
      <c r="CA55" s="300"/>
      <c r="CB55" s="300"/>
      <c r="CC55" s="300"/>
      <c r="CD55" s="300"/>
      <c r="CE55" s="300"/>
      <c r="CF55" s="300"/>
      <c r="CG55" s="300"/>
      <c r="CH55" s="300"/>
      <c r="CI55" s="300"/>
      <c r="CJ55" s="300"/>
      <c r="CK55" s="300"/>
      <c r="CL55" s="300"/>
      <c r="CM55" s="300"/>
      <c r="CN55" s="300"/>
      <c r="CO55" s="300"/>
      <c r="CP55" s="300"/>
      <c r="CQ55" s="300"/>
      <c r="CR55" s="300"/>
      <c r="CS55" s="300"/>
      <c r="CT55" s="300"/>
      <c r="CU55" s="300"/>
      <c r="CV55" s="300"/>
      <c r="CW55" s="300"/>
      <c r="CX55" s="300"/>
      <c r="CY55" s="300"/>
      <c r="CZ55" s="300"/>
      <c r="DA55" s="300"/>
      <c r="DB55" s="300"/>
      <c r="DC55" s="300"/>
      <c r="DD55" s="300"/>
      <c r="DE55" s="300"/>
      <c r="DF55" s="300"/>
      <c r="DG55" s="300"/>
      <c r="DH55" s="300"/>
      <c r="DI55" s="300"/>
      <c r="DJ55" s="300"/>
      <c r="DK55" s="300"/>
      <c r="DL55" s="300"/>
      <c r="DM55" s="300"/>
      <c r="DN55" s="300"/>
      <c r="DO55" s="300"/>
      <c r="DP55" s="300"/>
    </row>
    <row r="56" spans="1:120" s="258" customFormat="1" ht="15" customHeight="1" x14ac:dyDescent="0.3">
      <c r="A56" s="407" t="s">
        <v>220</v>
      </c>
      <c r="B56" s="408"/>
      <c r="C56" s="411" t="s">
        <v>221</v>
      </c>
      <c r="D56" s="412"/>
      <c r="E56" s="412"/>
      <c r="F56" s="412"/>
      <c r="G56" s="260"/>
      <c r="H56" s="411" t="s">
        <v>222</v>
      </c>
      <c r="I56" s="412"/>
      <c r="J56" s="412"/>
      <c r="K56" s="412"/>
      <c r="L56" s="412"/>
      <c r="M56" s="415"/>
      <c r="N56" s="257" t="str">
        <f>$A$54</f>
        <v>Output 2 (Atlas Output#  00119970): Federal Member States Planning Frameworks</v>
      </c>
      <c r="O56" s="257" t="str">
        <f>$A$56</f>
        <v xml:space="preserve">Indicators: Aid policy developed; % of projects with full information in AIMS; Regular coordination arrangement on FMS level
</v>
      </c>
      <c r="P56" s="257" t="str">
        <f>$C$56</f>
        <v xml:space="preserve"> Baseline: No Aid Policy yet; AIMS not yet operational; While Puntland has an operational structure, the other FMS only have irregular coordination meetings</v>
      </c>
      <c r="Q56" s="257" t="str">
        <f>$H$56</f>
        <v>Annual Targets: Aid Policy endorsed; At least 50% of the projects entered in AIMS have full information; A regular coordination structure is operational in all 5 FMS</v>
      </c>
      <c r="R56" s="257" t="e">
        <f>#REF!</f>
        <v>#REF!</v>
      </c>
      <c r="S56" s="257" t="s">
        <v>41</v>
      </c>
      <c r="U56" s="300"/>
      <c r="V56" s="300"/>
      <c r="W56" s="300"/>
      <c r="X56" s="300"/>
      <c r="Y56" s="300"/>
      <c r="Z56" s="300"/>
      <c r="AA56" s="300"/>
      <c r="AB56" s="300"/>
      <c r="AC56" s="300"/>
      <c r="AD56" s="300"/>
      <c r="AE56" s="300"/>
      <c r="AF56" s="300"/>
      <c r="AG56" s="300"/>
      <c r="AH56" s="300"/>
      <c r="AI56" s="300"/>
      <c r="AJ56" s="300"/>
      <c r="AK56" s="300"/>
      <c r="AL56" s="300"/>
      <c r="AM56" s="300"/>
      <c r="AN56" s="300"/>
      <c r="AO56" s="300"/>
      <c r="AP56" s="300"/>
      <c r="AQ56" s="300"/>
      <c r="AR56" s="300"/>
      <c r="AS56" s="300"/>
      <c r="AT56" s="300"/>
      <c r="AU56" s="300"/>
      <c r="AV56" s="300"/>
      <c r="AW56" s="300"/>
      <c r="AX56" s="300"/>
      <c r="AY56" s="300"/>
      <c r="AZ56" s="300"/>
      <c r="BA56" s="300"/>
      <c r="BB56" s="300"/>
      <c r="BC56" s="300"/>
      <c r="BD56" s="300"/>
      <c r="BE56" s="300"/>
      <c r="BF56" s="300"/>
      <c r="BG56" s="300"/>
      <c r="BH56" s="300"/>
      <c r="BI56" s="300"/>
      <c r="BJ56" s="300"/>
      <c r="BK56" s="300"/>
      <c r="BL56" s="300"/>
      <c r="BM56" s="300"/>
      <c r="BN56" s="300"/>
      <c r="BO56" s="300"/>
      <c r="BP56" s="300"/>
      <c r="BQ56" s="300"/>
      <c r="BR56" s="300"/>
      <c r="BS56" s="300"/>
      <c r="BT56" s="300"/>
      <c r="BU56" s="300"/>
      <c r="BV56" s="300"/>
      <c r="BW56" s="300"/>
      <c r="BX56" s="300"/>
      <c r="BY56" s="300"/>
      <c r="BZ56" s="300"/>
      <c r="CA56" s="300"/>
      <c r="CB56" s="300"/>
      <c r="CC56" s="300"/>
      <c r="CD56" s="300"/>
      <c r="CE56" s="300"/>
      <c r="CF56" s="300"/>
      <c r="CG56" s="300"/>
      <c r="CH56" s="300"/>
      <c r="CI56" s="300"/>
      <c r="CJ56" s="300"/>
      <c r="CK56" s="300"/>
      <c r="CL56" s="300"/>
      <c r="CM56" s="300"/>
      <c r="CN56" s="300"/>
      <c r="CO56" s="300"/>
      <c r="CP56" s="300"/>
      <c r="CQ56" s="300"/>
      <c r="CR56" s="300"/>
      <c r="CS56" s="300"/>
      <c r="CT56" s="300"/>
      <c r="CU56" s="300"/>
      <c r="CV56" s="300"/>
      <c r="CW56" s="300"/>
      <c r="CX56" s="300"/>
      <c r="CY56" s="300"/>
      <c r="CZ56" s="300"/>
      <c r="DA56" s="300"/>
      <c r="DB56" s="300"/>
      <c r="DC56" s="300"/>
      <c r="DD56" s="300"/>
      <c r="DE56" s="300"/>
      <c r="DF56" s="300"/>
      <c r="DG56" s="300"/>
      <c r="DH56" s="300"/>
      <c r="DI56" s="300"/>
      <c r="DJ56" s="300"/>
      <c r="DK56" s="300"/>
      <c r="DL56" s="300"/>
      <c r="DM56" s="300"/>
      <c r="DN56" s="300"/>
      <c r="DO56" s="300"/>
      <c r="DP56" s="300"/>
    </row>
    <row r="57" spans="1:120" s="258" customFormat="1" ht="15" customHeight="1" x14ac:dyDescent="0.3">
      <c r="A57" s="409"/>
      <c r="B57" s="410"/>
      <c r="C57" s="413"/>
      <c r="D57" s="414"/>
      <c r="E57" s="414"/>
      <c r="F57" s="414"/>
      <c r="G57" s="261"/>
      <c r="H57" s="413"/>
      <c r="I57" s="414"/>
      <c r="J57" s="414"/>
      <c r="K57" s="414"/>
      <c r="L57" s="414"/>
      <c r="M57" s="416"/>
      <c r="N57" s="257" t="str">
        <f>$A$54</f>
        <v>Output 2 (Atlas Output#  00119970): Federal Member States Planning Frameworks</v>
      </c>
      <c r="O57" s="257" t="str">
        <f>$A$56</f>
        <v xml:space="preserve">Indicators: Aid policy developed; % of projects with full information in AIMS; Regular coordination arrangement on FMS level
</v>
      </c>
      <c r="P57" s="257" t="str">
        <f>$C$56</f>
        <v xml:space="preserve"> Baseline: No Aid Policy yet; AIMS not yet operational; While Puntland has an operational structure, the other FMS only have irregular coordination meetings</v>
      </c>
      <c r="Q57" s="257" t="str">
        <f>$H$56</f>
        <v>Annual Targets: Aid Policy endorsed; At least 50% of the projects entered in AIMS have full information; A regular coordination structure is operational in all 5 FMS</v>
      </c>
      <c r="R57" s="257" t="s">
        <v>43</v>
      </c>
      <c r="S57" s="257" t="s">
        <v>41</v>
      </c>
      <c r="U57" s="300"/>
      <c r="V57" s="300"/>
      <c r="W57" s="300"/>
      <c r="X57" s="300"/>
      <c r="Y57" s="300"/>
      <c r="Z57" s="300"/>
      <c r="AA57" s="300"/>
      <c r="AB57" s="300"/>
      <c r="AC57" s="300"/>
      <c r="AD57" s="300"/>
      <c r="AE57" s="300"/>
      <c r="AF57" s="300"/>
      <c r="AG57" s="300"/>
      <c r="AH57" s="300"/>
      <c r="AI57" s="300"/>
      <c r="AJ57" s="300"/>
      <c r="AK57" s="300"/>
      <c r="AL57" s="300"/>
      <c r="AM57" s="300"/>
      <c r="AN57" s="300"/>
      <c r="AO57" s="300"/>
      <c r="AP57" s="300"/>
      <c r="AQ57" s="300"/>
      <c r="AR57" s="300"/>
      <c r="AS57" s="300"/>
      <c r="AT57" s="300"/>
      <c r="AU57" s="300"/>
      <c r="AV57" s="300"/>
      <c r="AW57" s="300"/>
      <c r="AX57" s="300"/>
      <c r="AY57" s="300"/>
      <c r="AZ57" s="300"/>
      <c r="BA57" s="300"/>
      <c r="BB57" s="300"/>
      <c r="BC57" s="300"/>
      <c r="BD57" s="300"/>
      <c r="BE57" s="300"/>
      <c r="BF57" s="300"/>
      <c r="BG57" s="300"/>
      <c r="BH57" s="300"/>
      <c r="BI57" s="300"/>
      <c r="BJ57" s="300"/>
      <c r="BK57" s="300"/>
      <c r="BL57" s="300"/>
      <c r="BM57" s="300"/>
      <c r="BN57" s="300"/>
      <c r="BO57" s="300"/>
      <c r="BP57" s="300"/>
      <c r="BQ57" s="300"/>
      <c r="BR57" s="300"/>
      <c r="BS57" s="300"/>
      <c r="BT57" s="300"/>
      <c r="BU57" s="300"/>
      <c r="BV57" s="300"/>
      <c r="BW57" s="300"/>
      <c r="BX57" s="300"/>
      <c r="BY57" s="300"/>
      <c r="BZ57" s="300"/>
      <c r="CA57" s="300"/>
      <c r="CB57" s="300"/>
      <c r="CC57" s="300"/>
      <c r="CD57" s="300"/>
      <c r="CE57" s="300"/>
      <c r="CF57" s="300"/>
      <c r="CG57" s="300"/>
      <c r="CH57" s="300"/>
      <c r="CI57" s="300"/>
      <c r="CJ57" s="300"/>
      <c r="CK57" s="300"/>
      <c r="CL57" s="300"/>
      <c r="CM57" s="300"/>
      <c r="CN57" s="300"/>
      <c r="CO57" s="300"/>
      <c r="CP57" s="300"/>
      <c r="CQ57" s="300"/>
      <c r="CR57" s="300"/>
      <c r="CS57" s="300"/>
      <c r="CT57" s="300"/>
      <c r="CU57" s="300"/>
      <c r="CV57" s="300"/>
      <c r="CW57" s="300"/>
      <c r="CX57" s="300"/>
      <c r="CY57" s="300"/>
      <c r="CZ57" s="300"/>
      <c r="DA57" s="300"/>
      <c r="DB57" s="300"/>
      <c r="DC57" s="300"/>
      <c r="DD57" s="300"/>
      <c r="DE57" s="300"/>
      <c r="DF57" s="300"/>
      <c r="DG57" s="300"/>
      <c r="DH57" s="300"/>
      <c r="DI57" s="300"/>
      <c r="DJ57" s="300"/>
      <c r="DK57" s="300"/>
      <c r="DL57" s="300"/>
      <c r="DM57" s="300"/>
      <c r="DN57" s="300"/>
      <c r="DO57" s="300"/>
      <c r="DP57" s="300"/>
    </row>
    <row r="58" spans="1:120" ht="22.2" customHeight="1" x14ac:dyDescent="0.3">
      <c r="A58" s="273" t="s">
        <v>22</v>
      </c>
      <c r="B58" s="251" t="s">
        <v>23</v>
      </c>
      <c r="C58" s="251" t="s">
        <v>24</v>
      </c>
      <c r="D58" s="419" t="s">
        <v>25</v>
      </c>
      <c r="E58" s="420"/>
      <c r="F58" s="421" t="s">
        <v>30</v>
      </c>
      <c r="G58" s="255"/>
      <c r="H58" s="423" t="s">
        <v>26</v>
      </c>
      <c r="I58" s="424"/>
      <c r="J58" s="424"/>
      <c r="K58" s="424"/>
      <c r="L58" s="424"/>
      <c r="M58" s="425"/>
      <c r="N58" s="20" t="str">
        <f>$A$54</f>
        <v>Output 2 (Atlas Output#  00119970): Federal Member States Planning Frameworks</v>
      </c>
      <c r="O58" s="20" t="str">
        <f>$A$56</f>
        <v xml:space="preserve">Indicators: Aid policy developed; % of projects with full information in AIMS; Regular coordination arrangement on FMS level
</v>
      </c>
      <c r="P58" s="20" t="str">
        <f>$C$56</f>
        <v xml:space="preserve"> Baseline: No Aid Policy yet; AIMS not yet operational; While Puntland has an operational structure, the other FMS only have irregular coordination meetings</v>
      </c>
      <c r="Q58" s="20" t="str">
        <f>$H$56</f>
        <v>Annual Targets: Aid Policy endorsed; At least 50% of the projects entered in AIMS have full information; A regular coordination structure is operational in all 5 FMS</v>
      </c>
      <c r="R58" s="20" t="s">
        <v>43</v>
      </c>
      <c r="S58" s="20" t="s">
        <v>41</v>
      </c>
    </row>
    <row r="59" spans="1:120" ht="22.2" customHeight="1" x14ac:dyDescent="0.3">
      <c r="A59" s="274" t="s">
        <v>27</v>
      </c>
      <c r="B59" s="7" t="s">
        <v>28</v>
      </c>
      <c r="C59" s="7" t="s">
        <v>29</v>
      </c>
      <c r="D59" s="8" t="s">
        <v>65</v>
      </c>
      <c r="E59" s="27" t="s">
        <v>66</v>
      </c>
      <c r="F59" s="422"/>
      <c r="G59" s="239" t="s">
        <v>31</v>
      </c>
      <c r="H59" s="9" t="s">
        <v>32</v>
      </c>
      <c r="I59" s="9" t="s">
        <v>33</v>
      </c>
      <c r="J59" s="9" t="s">
        <v>34</v>
      </c>
      <c r="K59" s="318" t="s">
        <v>168</v>
      </c>
      <c r="L59" s="318" t="s">
        <v>358</v>
      </c>
      <c r="M59" s="275" t="s">
        <v>359</v>
      </c>
    </row>
    <row r="60" spans="1:120" ht="12" customHeight="1" x14ac:dyDescent="0.3">
      <c r="A60" s="460" t="s">
        <v>169</v>
      </c>
      <c r="B60" s="14"/>
      <c r="C60" s="226" t="s">
        <v>162</v>
      </c>
      <c r="D60" s="16"/>
      <c r="E60" s="16"/>
      <c r="F60" s="17"/>
      <c r="G60" s="18"/>
      <c r="H60" s="18"/>
      <c r="I60" s="18"/>
      <c r="J60" s="18"/>
      <c r="K60" s="19"/>
      <c r="L60" s="19"/>
      <c r="M60" s="276"/>
    </row>
    <row r="61" spans="1:120" ht="15" customHeight="1" x14ac:dyDescent="0.3">
      <c r="A61" s="461"/>
      <c r="B61" s="14"/>
      <c r="C61" s="228" t="s">
        <v>361</v>
      </c>
      <c r="D61" s="16" t="s">
        <v>216</v>
      </c>
      <c r="E61" s="16" t="s">
        <v>216</v>
      </c>
      <c r="F61" s="339" t="s">
        <v>165</v>
      </c>
      <c r="G61" s="327"/>
      <c r="H61" s="328" t="s">
        <v>215</v>
      </c>
      <c r="I61" s="327" t="s">
        <v>39</v>
      </c>
      <c r="J61" s="327" t="s">
        <v>184</v>
      </c>
      <c r="K61" s="320">
        <v>18000</v>
      </c>
      <c r="L61" s="320">
        <f>K61</f>
        <v>18000</v>
      </c>
      <c r="M61" s="276">
        <f>K61-L61</f>
        <v>0</v>
      </c>
    </row>
    <row r="62" spans="1:120" ht="15" customHeight="1" x14ac:dyDescent="0.3">
      <c r="A62" s="461"/>
      <c r="B62" s="14"/>
      <c r="C62" s="228" t="s">
        <v>362</v>
      </c>
      <c r="D62" s="16" t="s">
        <v>216</v>
      </c>
      <c r="E62" s="16" t="s">
        <v>216</v>
      </c>
      <c r="F62" s="339" t="s">
        <v>165</v>
      </c>
      <c r="G62" s="327"/>
      <c r="H62" s="328" t="s">
        <v>215</v>
      </c>
      <c r="I62" s="327" t="s">
        <v>39</v>
      </c>
      <c r="J62" s="327" t="s">
        <v>184</v>
      </c>
      <c r="K62" s="320">
        <v>18000</v>
      </c>
      <c r="L62" s="320">
        <f>K62</f>
        <v>18000</v>
      </c>
      <c r="M62" s="276">
        <f t="shared" ref="M62:M76" si="9">K62-L62</f>
        <v>0</v>
      </c>
    </row>
    <row r="63" spans="1:120" ht="15" customHeight="1" x14ac:dyDescent="0.3">
      <c r="A63" s="461"/>
      <c r="B63" s="14"/>
      <c r="C63" s="228" t="s">
        <v>363</v>
      </c>
      <c r="D63" s="16" t="s">
        <v>216</v>
      </c>
      <c r="E63" s="16" t="s">
        <v>216</v>
      </c>
      <c r="F63" s="332" t="s">
        <v>165</v>
      </c>
      <c r="G63" s="327"/>
      <c r="H63" s="328" t="s">
        <v>215</v>
      </c>
      <c r="I63" s="327" t="s">
        <v>39</v>
      </c>
      <c r="J63" s="327" t="s">
        <v>184</v>
      </c>
      <c r="K63" s="320">
        <v>18000</v>
      </c>
      <c r="L63" s="320">
        <f t="shared" ref="L63:L76" si="10">K63</f>
        <v>18000</v>
      </c>
      <c r="M63" s="276">
        <f t="shared" si="9"/>
        <v>0</v>
      </c>
    </row>
    <row r="64" spans="1:120" ht="15" customHeight="1" x14ac:dyDescent="0.3">
      <c r="A64" s="461"/>
      <c r="B64" s="14"/>
      <c r="C64" s="228" t="s">
        <v>364</v>
      </c>
      <c r="D64" s="16" t="s">
        <v>216</v>
      </c>
      <c r="E64" s="16" t="s">
        <v>216</v>
      </c>
      <c r="F64" s="339" t="s">
        <v>165</v>
      </c>
      <c r="G64" s="327"/>
      <c r="H64" s="328" t="s">
        <v>215</v>
      </c>
      <c r="I64" s="327" t="s">
        <v>39</v>
      </c>
      <c r="J64" s="327" t="s">
        <v>184</v>
      </c>
      <c r="K64" s="320">
        <v>18000</v>
      </c>
      <c r="L64" s="320">
        <f t="shared" si="10"/>
        <v>18000</v>
      </c>
      <c r="M64" s="276">
        <f t="shared" si="9"/>
        <v>0</v>
      </c>
    </row>
    <row r="65" spans="1:19" ht="15" customHeight="1" x14ac:dyDescent="0.3">
      <c r="A65" s="461"/>
      <c r="B65" s="14"/>
      <c r="C65" s="228" t="s">
        <v>365</v>
      </c>
      <c r="D65" s="16" t="s">
        <v>216</v>
      </c>
      <c r="E65" s="16" t="s">
        <v>216</v>
      </c>
      <c r="F65" s="332" t="s">
        <v>165</v>
      </c>
      <c r="G65" s="327"/>
      <c r="H65" s="328" t="s">
        <v>215</v>
      </c>
      <c r="I65" s="327" t="s">
        <v>39</v>
      </c>
      <c r="J65" s="327" t="s">
        <v>184</v>
      </c>
      <c r="K65" s="320">
        <v>18000</v>
      </c>
      <c r="L65" s="320">
        <f t="shared" si="10"/>
        <v>18000</v>
      </c>
      <c r="M65" s="276">
        <f t="shared" si="9"/>
        <v>0</v>
      </c>
    </row>
    <row r="66" spans="1:19" ht="15" customHeight="1" x14ac:dyDescent="0.3">
      <c r="A66" s="461"/>
      <c r="B66" s="14"/>
      <c r="C66" s="228" t="s">
        <v>366</v>
      </c>
      <c r="D66" s="16" t="s">
        <v>216</v>
      </c>
      <c r="E66" s="16" t="s">
        <v>216</v>
      </c>
      <c r="F66" s="339" t="s">
        <v>165</v>
      </c>
      <c r="G66" s="327"/>
      <c r="H66" s="328" t="s">
        <v>215</v>
      </c>
      <c r="I66" s="327" t="s">
        <v>39</v>
      </c>
      <c r="J66" s="327" t="s">
        <v>184</v>
      </c>
      <c r="K66" s="320">
        <v>18000</v>
      </c>
      <c r="L66" s="320">
        <f t="shared" si="10"/>
        <v>18000</v>
      </c>
      <c r="M66" s="276">
        <f t="shared" si="9"/>
        <v>0</v>
      </c>
    </row>
    <row r="67" spans="1:19" ht="15" customHeight="1" x14ac:dyDescent="0.3">
      <c r="A67" s="461"/>
      <c r="B67" s="14"/>
      <c r="C67" s="228" t="s">
        <v>237</v>
      </c>
      <c r="D67" s="16" t="s">
        <v>216</v>
      </c>
      <c r="E67" s="16" t="s">
        <v>216</v>
      </c>
      <c r="F67" s="332" t="s">
        <v>165</v>
      </c>
      <c r="G67" s="327"/>
      <c r="H67" s="328" t="s">
        <v>215</v>
      </c>
      <c r="I67" s="327" t="s">
        <v>39</v>
      </c>
      <c r="J67" s="327" t="s">
        <v>184</v>
      </c>
      <c r="K67" s="320">
        <v>18000</v>
      </c>
      <c r="L67" s="320">
        <f t="shared" si="10"/>
        <v>18000</v>
      </c>
      <c r="M67" s="276">
        <f t="shared" si="9"/>
        <v>0</v>
      </c>
    </row>
    <row r="68" spans="1:19" ht="15" customHeight="1" x14ac:dyDescent="0.3">
      <c r="A68" s="461"/>
      <c r="B68" s="14"/>
      <c r="C68" s="228" t="s">
        <v>367</v>
      </c>
      <c r="D68" s="16" t="s">
        <v>216</v>
      </c>
      <c r="E68" s="16" t="s">
        <v>216</v>
      </c>
      <c r="F68" s="332" t="s">
        <v>165</v>
      </c>
      <c r="G68" s="327"/>
      <c r="H68" s="328" t="s">
        <v>215</v>
      </c>
      <c r="I68" s="327" t="s">
        <v>39</v>
      </c>
      <c r="J68" s="327" t="s">
        <v>184</v>
      </c>
      <c r="K68" s="320">
        <v>39300</v>
      </c>
      <c r="L68" s="320">
        <f t="shared" si="10"/>
        <v>39300</v>
      </c>
      <c r="M68" s="276">
        <f t="shared" si="9"/>
        <v>0</v>
      </c>
    </row>
    <row r="69" spans="1:19" ht="15" customHeight="1" x14ac:dyDescent="0.3">
      <c r="A69" s="461"/>
      <c r="B69" s="14"/>
      <c r="C69" s="228" t="s">
        <v>368</v>
      </c>
      <c r="D69" s="16" t="s">
        <v>216</v>
      </c>
      <c r="E69" s="16" t="s">
        <v>216</v>
      </c>
      <c r="F69" s="332" t="s">
        <v>165</v>
      </c>
      <c r="G69" s="327"/>
      <c r="H69" s="328" t="s">
        <v>215</v>
      </c>
      <c r="I69" s="327" t="s">
        <v>39</v>
      </c>
      <c r="J69" s="327" t="s">
        <v>184</v>
      </c>
      <c r="K69" s="320">
        <v>9000</v>
      </c>
      <c r="L69" s="320">
        <f t="shared" si="10"/>
        <v>9000</v>
      </c>
      <c r="M69" s="276">
        <f t="shared" si="9"/>
        <v>0</v>
      </c>
    </row>
    <row r="70" spans="1:19" ht="12" customHeight="1" x14ac:dyDescent="0.3">
      <c r="A70" s="461"/>
      <c r="B70" s="14"/>
      <c r="C70" s="312" t="s">
        <v>163</v>
      </c>
      <c r="D70" s="16"/>
      <c r="E70" s="16"/>
      <c r="F70" s="339"/>
      <c r="G70" s="327"/>
      <c r="H70" s="327"/>
      <c r="I70" s="327"/>
      <c r="J70" s="327"/>
      <c r="K70" s="320"/>
      <c r="L70" s="320">
        <f t="shared" si="10"/>
        <v>0</v>
      </c>
      <c r="M70" s="276"/>
    </row>
    <row r="71" spans="1:19" ht="13.2" customHeight="1" x14ac:dyDescent="0.3">
      <c r="A71" s="461"/>
      <c r="B71" s="14"/>
      <c r="C71" s="228" t="s">
        <v>238</v>
      </c>
      <c r="D71" s="16" t="s">
        <v>216</v>
      </c>
      <c r="E71" s="16" t="s">
        <v>216</v>
      </c>
      <c r="F71" s="326" t="s">
        <v>127</v>
      </c>
      <c r="G71" s="327"/>
      <c r="H71" s="328" t="s">
        <v>215</v>
      </c>
      <c r="I71" s="327" t="s">
        <v>39</v>
      </c>
      <c r="J71" s="327" t="s">
        <v>46</v>
      </c>
      <c r="K71" s="320">
        <f>'Procurement Plan'!F7</f>
        <v>32000</v>
      </c>
      <c r="L71" s="320">
        <f t="shared" si="10"/>
        <v>32000</v>
      </c>
      <c r="M71" s="276">
        <f t="shared" si="9"/>
        <v>0</v>
      </c>
    </row>
    <row r="72" spans="1:19" x14ac:dyDescent="0.3">
      <c r="A72" s="461"/>
      <c r="B72" s="14"/>
      <c r="C72" s="312" t="s">
        <v>164</v>
      </c>
      <c r="D72" s="16"/>
      <c r="E72" s="16"/>
      <c r="F72" s="18"/>
      <c r="G72" s="18"/>
      <c r="H72" s="18"/>
      <c r="I72" s="18"/>
      <c r="J72" s="18"/>
      <c r="K72" s="19"/>
      <c r="L72" s="19"/>
      <c r="M72" s="276"/>
    </row>
    <row r="73" spans="1:19" x14ac:dyDescent="0.3">
      <c r="A73" s="461"/>
      <c r="B73" s="14"/>
      <c r="C73" s="228" t="s">
        <v>360</v>
      </c>
      <c r="D73" s="16" t="s">
        <v>216</v>
      </c>
      <c r="E73" s="16" t="s">
        <v>216</v>
      </c>
      <c r="F73" s="326" t="s">
        <v>127</v>
      </c>
      <c r="G73" s="327"/>
      <c r="H73" s="328" t="s">
        <v>215</v>
      </c>
      <c r="I73" s="327" t="s">
        <v>39</v>
      </c>
      <c r="J73" s="327" t="s">
        <v>46</v>
      </c>
      <c r="K73" s="19">
        <f>'Procurement Plan'!F8</f>
        <v>40000</v>
      </c>
      <c r="L73" s="19">
        <f>K73</f>
        <v>40000</v>
      </c>
      <c r="M73" s="276"/>
    </row>
    <row r="74" spans="1:19" ht="15" customHeight="1" x14ac:dyDescent="0.3">
      <c r="A74" s="461"/>
      <c r="B74" s="14"/>
      <c r="C74" s="228" t="s">
        <v>369</v>
      </c>
      <c r="D74" s="16" t="s">
        <v>216</v>
      </c>
      <c r="E74" s="16" t="s">
        <v>216</v>
      </c>
      <c r="F74" s="227" t="s">
        <v>165</v>
      </c>
      <c r="G74" s="18"/>
      <c r="H74" s="244" t="s">
        <v>215</v>
      </c>
      <c r="I74" s="18" t="s">
        <v>39</v>
      </c>
      <c r="J74" s="18" t="s">
        <v>184</v>
      </c>
      <c r="K74" s="19">
        <v>18000</v>
      </c>
      <c r="L74" s="19">
        <f t="shared" si="10"/>
        <v>18000</v>
      </c>
      <c r="M74" s="276">
        <f t="shared" si="9"/>
        <v>0</v>
      </c>
      <c r="N74" s="20" t="str">
        <f>$A$87</f>
        <v xml:space="preserve">Output 3 (Atlas Output#  00119970): SDG Alignment </v>
      </c>
      <c r="O74" s="20" t="str">
        <f>$A$89</f>
        <v>Indicators: # of Guidelines for SDG localization finalized; SDG reporting arrangements developed and operational; Planning capacity of MOPIC Somaliland for SDGs</v>
      </c>
      <c r="P74" s="20" t="str">
        <f>$C$89</f>
        <v xml:space="preserve"> Baseline: Guidelines not yet made; No consolidated structure for reporting on progress of SDG implementation exists; SDG Unit in MOPIC Somaliland recently established</v>
      </c>
      <c r="Q74" s="20" t="str">
        <f>$H$89</f>
        <v>Annual Targets: Guidelines for SDG localization in Somalia developed and finalized; A participatory and innovative structure for SDG reporting is operational, leading to the first SDG report in Somalia; SDG Unit in MOPIC Somaliland staffed, equipped and training initiated in implementation of iSDG integrated planning model</v>
      </c>
      <c r="R74" s="20" t="s">
        <v>40</v>
      </c>
      <c r="S74" s="20" t="s">
        <v>52</v>
      </c>
    </row>
    <row r="75" spans="1:19" ht="15" customHeight="1" x14ac:dyDescent="0.3">
      <c r="A75" s="461"/>
      <c r="B75" s="14"/>
      <c r="C75" s="228" t="s">
        <v>370</v>
      </c>
      <c r="D75" s="16" t="s">
        <v>216</v>
      </c>
      <c r="E75" s="16" t="s">
        <v>216</v>
      </c>
      <c r="F75" s="227" t="s">
        <v>165</v>
      </c>
      <c r="G75" s="18"/>
      <c r="H75" s="244" t="s">
        <v>215</v>
      </c>
      <c r="I75" s="18" t="s">
        <v>39</v>
      </c>
      <c r="J75" s="18" t="s">
        <v>184</v>
      </c>
      <c r="K75" s="19">
        <v>18000</v>
      </c>
      <c r="L75" s="19">
        <f t="shared" si="10"/>
        <v>18000</v>
      </c>
      <c r="M75" s="276">
        <f t="shared" si="9"/>
        <v>0</v>
      </c>
      <c r="N75" s="20" t="str">
        <f>$A$87</f>
        <v xml:space="preserve">Output 3 (Atlas Output#  00119970): SDG Alignment </v>
      </c>
      <c r="O75" s="20" t="str">
        <f>$A$89</f>
        <v>Indicators: # of Guidelines for SDG localization finalized; SDG reporting arrangements developed and operational; Planning capacity of MOPIC Somaliland for SDGs</v>
      </c>
      <c r="P75" s="20" t="str">
        <f>$C$89</f>
        <v xml:space="preserve"> Baseline: Guidelines not yet made; No consolidated structure for reporting on progress of SDG implementation exists; SDG Unit in MOPIC Somaliland recently established</v>
      </c>
      <c r="Q75" s="20" t="str">
        <f>$H$89</f>
        <v>Annual Targets: Guidelines for SDG localization in Somalia developed and finalized; A participatory and innovative structure for SDG reporting is operational, leading to the first SDG report in Somalia; SDG Unit in MOPIC Somaliland staffed, equipped and training initiated in implementation of iSDG integrated planning model</v>
      </c>
      <c r="R75" s="20" t="s">
        <v>40</v>
      </c>
      <c r="S75" s="20" t="s">
        <v>52</v>
      </c>
    </row>
    <row r="76" spans="1:19" ht="15" customHeight="1" x14ac:dyDescent="0.3">
      <c r="A76" s="461"/>
      <c r="B76" s="14"/>
      <c r="C76" s="228" t="s">
        <v>239</v>
      </c>
      <c r="D76" s="16" t="s">
        <v>216</v>
      </c>
      <c r="E76" s="16" t="s">
        <v>216</v>
      </c>
      <c r="F76" s="16" t="s">
        <v>165</v>
      </c>
      <c r="G76" s="18"/>
      <c r="H76" s="244" t="s">
        <v>215</v>
      </c>
      <c r="I76" s="18" t="s">
        <v>39</v>
      </c>
      <c r="J76" s="18" t="s">
        <v>299</v>
      </c>
      <c r="K76" s="19">
        <v>1200</v>
      </c>
      <c r="L76" s="19">
        <f t="shared" si="10"/>
        <v>1200</v>
      </c>
      <c r="M76" s="276">
        <f t="shared" si="9"/>
        <v>0</v>
      </c>
      <c r="N76" s="20" t="str">
        <f>$A$87</f>
        <v xml:space="preserve">Output 3 (Atlas Output#  00119970): SDG Alignment </v>
      </c>
      <c r="O76" s="20" t="str">
        <f>$A$89</f>
        <v>Indicators: # of Guidelines for SDG localization finalized; SDG reporting arrangements developed and operational; Planning capacity of MOPIC Somaliland for SDGs</v>
      </c>
      <c r="P76" s="20" t="str">
        <f>$C$89</f>
        <v xml:space="preserve"> Baseline: Guidelines not yet made; No consolidated structure for reporting on progress of SDG implementation exists; SDG Unit in MOPIC Somaliland recently established</v>
      </c>
      <c r="Q76" s="20" t="str">
        <f>$H$89</f>
        <v>Annual Targets: Guidelines for SDG localization in Somalia developed and finalized; A participatory and innovative structure for SDG reporting is operational, leading to the first SDG report in Somalia; SDG Unit in MOPIC Somaliland staffed, equipped and training initiated in implementation of iSDG integrated planning model</v>
      </c>
      <c r="R76" s="20" t="s">
        <v>40</v>
      </c>
      <c r="S76" s="20" t="s">
        <v>52</v>
      </c>
    </row>
    <row r="77" spans="1:19" ht="15" customHeight="1" x14ac:dyDescent="0.3">
      <c r="A77" s="396" t="s">
        <v>49</v>
      </c>
      <c r="B77" s="397"/>
      <c r="C77" s="397"/>
      <c r="D77" s="397"/>
      <c r="E77" s="397"/>
      <c r="F77" s="397"/>
      <c r="G77" s="397"/>
      <c r="H77" s="397"/>
      <c r="I77" s="397"/>
      <c r="J77" s="398"/>
      <c r="K77" s="23">
        <f>SUM(K60:K76)</f>
        <v>283500</v>
      </c>
      <c r="L77" s="23">
        <f>SUM(L60:L76)</f>
        <v>283500</v>
      </c>
      <c r="M77" s="277">
        <f>SUM(M60:M76)</f>
        <v>0</v>
      </c>
      <c r="N77" s="20" t="str">
        <f>$A$87</f>
        <v xml:space="preserve">Output 3 (Atlas Output#  00119970): SDG Alignment </v>
      </c>
      <c r="O77" s="20" t="str">
        <f>$A$89</f>
        <v>Indicators: # of Guidelines for SDG localization finalized; SDG reporting arrangements developed and operational; Planning capacity of MOPIC Somaliland for SDGs</v>
      </c>
      <c r="P77" s="20" t="str">
        <f>$C$89</f>
        <v xml:space="preserve"> Baseline: Guidelines not yet made; No consolidated structure for reporting on progress of SDG implementation exists; SDG Unit in MOPIC Somaliland recently established</v>
      </c>
      <c r="Q77" s="20" t="str">
        <f>$H$89</f>
        <v>Annual Targets: Guidelines for SDG localization in Somalia developed and finalized; A participatory and innovative structure for SDG reporting is operational, leading to the first SDG report in Somalia; SDG Unit in MOPIC Somaliland staffed, equipped and training initiated in implementation of iSDG integrated planning model</v>
      </c>
      <c r="R77" s="20" t="s">
        <v>42</v>
      </c>
      <c r="S77" s="20" t="s">
        <v>52</v>
      </c>
    </row>
    <row r="78" spans="1:19" ht="15" customHeight="1" x14ac:dyDescent="0.3">
      <c r="A78" s="460" t="s">
        <v>240</v>
      </c>
      <c r="B78" s="14"/>
      <c r="C78" s="228" t="s">
        <v>371</v>
      </c>
      <c r="D78" s="16" t="s">
        <v>216</v>
      </c>
      <c r="E78" s="16" t="s">
        <v>216</v>
      </c>
      <c r="F78" s="17" t="s">
        <v>165</v>
      </c>
      <c r="G78" s="18"/>
      <c r="H78" s="244" t="s">
        <v>215</v>
      </c>
      <c r="I78" s="18" t="s">
        <v>39</v>
      </c>
      <c r="J78" s="327" t="s">
        <v>184</v>
      </c>
      <c r="K78" s="19">
        <f>5000*6</f>
        <v>30000</v>
      </c>
      <c r="L78" s="19">
        <f>K78</f>
        <v>30000</v>
      </c>
      <c r="M78" s="276">
        <f>K78-L78</f>
        <v>0</v>
      </c>
    </row>
    <row r="79" spans="1:19" ht="15" customHeight="1" x14ac:dyDescent="0.3">
      <c r="A79" s="461"/>
      <c r="B79" s="14"/>
      <c r="C79" s="228" t="s">
        <v>372</v>
      </c>
      <c r="D79" s="16" t="s">
        <v>216</v>
      </c>
      <c r="E79" s="16" t="s">
        <v>216</v>
      </c>
      <c r="F79" s="17" t="s">
        <v>165</v>
      </c>
      <c r="G79" s="18"/>
      <c r="H79" s="244" t="s">
        <v>215</v>
      </c>
      <c r="I79" s="18" t="s">
        <v>39</v>
      </c>
      <c r="J79" s="327" t="s">
        <v>184</v>
      </c>
      <c r="K79" s="19">
        <f>4000*6*2</f>
        <v>48000</v>
      </c>
      <c r="L79" s="19">
        <f>K79</f>
        <v>48000</v>
      </c>
      <c r="M79" s="276">
        <f t="shared" ref="M79:M84" si="11">K79-L79</f>
        <v>0</v>
      </c>
    </row>
    <row r="80" spans="1:19" ht="15" customHeight="1" x14ac:dyDescent="0.3">
      <c r="A80" s="461"/>
      <c r="B80" s="14"/>
      <c r="C80" s="228" t="s">
        <v>373</v>
      </c>
      <c r="D80" s="16" t="s">
        <v>216</v>
      </c>
      <c r="E80" s="16" t="s">
        <v>216</v>
      </c>
      <c r="F80" s="17" t="s">
        <v>165</v>
      </c>
      <c r="G80" s="18"/>
      <c r="H80" s="244" t="s">
        <v>215</v>
      </c>
      <c r="I80" s="18" t="s">
        <v>39</v>
      </c>
      <c r="J80" s="327" t="s">
        <v>184</v>
      </c>
      <c r="K80" s="19">
        <f>500*6*3</f>
        <v>9000</v>
      </c>
      <c r="L80" s="19">
        <f>K80</f>
        <v>9000</v>
      </c>
      <c r="M80" s="276">
        <f t="shared" si="11"/>
        <v>0</v>
      </c>
    </row>
    <row r="81" spans="1:22" ht="15" customHeight="1" x14ac:dyDescent="0.3">
      <c r="A81" s="461"/>
      <c r="B81" s="14"/>
      <c r="C81" s="228" t="s">
        <v>241</v>
      </c>
      <c r="D81" s="16" t="s">
        <v>216</v>
      </c>
      <c r="E81" s="16" t="s">
        <v>216</v>
      </c>
      <c r="F81" s="227" t="s">
        <v>165</v>
      </c>
      <c r="G81" s="18"/>
      <c r="H81" s="244" t="s">
        <v>215</v>
      </c>
      <c r="I81" s="18" t="s">
        <v>39</v>
      </c>
      <c r="J81" s="18" t="s">
        <v>48</v>
      </c>
      <c r="K81" s="19">
        <v>25000</v>
      </c>
      <c r="L81" s="19">
        <f t="shared" ref="L81:L84" si="12">K81</f>
        <v>25000</v>
      </c>
      <c r="M81" s="276">
        <f t="shared" si="11"/>
        <v>0</v>
      </c>
    </row>
    <row r="82" spans="1:22" ht="15" customHeight="1" x14ac:dyDescent="0.3">
      <c r="A82" s="461"/>
      <c r="B82" s="14"/>
      <c r="C82" s="228" t="s">
        <v>374</v>
      </c>
      <c r="D82" s="16" t="s">
        <v>216</v>
      </c>
      <c r="E82" s="16" t="s">
        <v>216</v>
      </c>
      <c r="F82" s="326" t="s">
        <v>127</v>
      </c>
      <c r="G82" s="18"/>
      <c r="H82" s="244" t="s">
        <v>215</v>
      </c>
      <c r="I82" s="18" t="s">
        <v>39</v>
      </c>
      <c r="J82" s="327" t="s">
        <v>46</v>
      </c>
      <c r="K82" s="19">
        <f>'Procurement Plan'!F9</f>
        <v>24000</v>
      </c>
      <c r="L82" s="19">
        <f t="shared" si="12"/>
        <v>24000</v>
      </c>
      <c r="M82" s="276">
        <f t="shared" si="11"/>
        <v>0</v>
      </c>
    </row>
    <row r="83" spans="1:22" ht="15" customHeight="1" x14ac:dyDescent="0.3">
      <c r="A83" s="461"/>
      <c r="B83" s="14"/>
      <c r="C83" s="228" t="s">
        <v>375</v>
      </c>
      <c r="D83" s="16" t="s">
        <v>216</v>
      </c>
      <c r="E83" s="16" t="s">
        <v>216</v>
      </c>
      <c r="F83" s="227" t="s">
        <v>165</v>
      </c>
      <c r="G83" s="18"/>
      <c r="H83" s="244" t="s">
        <v>215</v>
      </c>
      <c r="I83" s="18" t="s">
        <v>39</v>
      </c>
      <c r="J83" s="18" t="s">
        <v>48</v>
      </c>
      <c r="K83" s="19">
        <v>20000</v>
      </c>
      <c r="L83" s="19">
        <f t="shared" si="12"/>
        <v>20000</v>
      </c>
      <c r="M83" s="276">
        <f t="shared" si="11"/>
        <v>0</v>
      </c>
    </row>
    <row r="84" spans="1:22" ht="15" customHeight="1" x14ac:dyDescent="0.3">
      <c r="A84" s="461"/>
      <c r="B84" s="14"/>
      <c r="C84" s="228" t="s">
        <v>354</v>
      </c>
      <c r="D84" s="16" t="s">
        <v>216</v>
      </c>
      <c r="E84" s="16" t="s">
        <v>216</v>
      </c>
      <c r="F84" s="326" t="s">
        <v>127</v>
      </c>
      <c r="G84" s="327"/>
      <c r="H84" s="328" t="s">
        <v>215</v>
      </c>
      <c r="I84" s="327" t="s">
        <v>39</v>
      </c>
      <c r="J84" s="327" t="s">
        <v>192</v>
      </c>
      <c r="K84" s="320">
        <v>7000</v>
      </c>
      <c r="L84" s="320">
        <f t="shared" si="12"/>
        <v>7000</v>
      </c>
      <c r="M84" s="276">
        <f t="shared" si="11"/>
        <v>0</v>
      </c>
    </row>
    <row r="85" spans="1:22" ht="15" customHeight="1" x14ac:dyDescent="0.3">
      <c r="A85" s="396" t="s">
        <v>50</v>
      </c>
      <c r="B85" s="397"/>
      <c r="C85" s="397"/>
      <c r="D85" s="397"/>
      <c r="E85" s="397"/>
      <c r="F85" s="397"/>
      <c r="G85" s="397"/>
      <c r="H85" s="397"/>
      <c r="I85" s="397"/>
      <c r="J85" s="398"/>
      <c r="K85" s="23">
        <f>SUM(K78:K84)</f>
        <v>163000</v>
      </c>
      <c r="L85" s="23">
        <f>SUM(L78:L84)</f>
        <v>163000</v>
      </c>
      <c r="M85" s="277">
        <f>SUM(M69:M84)</f>
        <v>0</v>
      </c>
      <c r="N85" s="20" t="str">
        <f>$A$87</f>
        <v xml:space="preserve">Output 3 (Atlas Output#  00119970): SDG Alignment </v>
      </c>
      <c r="O85" s="20" t="str">
        <f>$A$89</f>
        <v>Indicators: # of Guidelines for SDG localization finalized; SDG reporting arrangements developed and operational; Planning capacity of MOPIC Somaliland for SDGs</v>
      </c>
      <c r="P85" s="20" t="str">
        <f>$C$89</f>
        <v xml:space="preserve"> Baseline: Guidelines not yet made; No consolidated structure for reporting on progress of SDG implementation exists; SDG Unit in MOPIC Somaliland recently established</v>
      </c>
      <c r="Q85" s="20" t="str">
        <f>$H$89</f>
        <v>Annual Targets: Guidelines for SDG localization in Somalia developed and finalized; A participatory and innovative structure for SDG reporting is operational, leading to the first SDG report in Somalia; SDG Unit in MOPIC Somaliland staffed, equipped and training initiated in implementation of iSDG integrated planning model</v>
      </c>
      <c r="R85" s="20" t="s">
        <v>42</v>
      </c>
      <c r="S85" s="20" t="s">
        <v>52</v>
      </c>
    </row>
    <row r="86" spans="1:22" ht="15" customHeight="1" x14ac:dyDescent="0.3">
      <c r="A86" s="280" t="s">
        <v>51</v>
      </c>
      <c r="B86" s="252"/>
      <c r="C86" s="252"/>
      <c r="D86" s="252"/>
      <c r="E86" s="379"/>
      <c r="F86" s="252"/>
      <c r="G86" s="252"/>
      <c r="H86" s="252"/>
      <c r="I86" s="252"/>
      <c r="J86" s="253"/>
      <c r="K86" s="25">
        <f>K77+K85</f>
        <v>446500</v>
      </c>
      <c r="L86" s="25">
        <f>L77+L85</f>
        <v>446500</v>
      </c>
      <c r="M86" s="25">
        <f>M77+M85</f>
        <v>0</v>
      </c>
      <c r="N86" s="20" t="str">
        <f>$A$87</f>
        <v xml:space="preserve">Output 3 (Atlas Output#  00119970): SDG Alignment </v>
      </c>
      <c r="O86" s="20" t="str">
        <f>$A$89</f>
        <v>Indicators: # of Guidelines for SDG localization finalized; SDG reporting arrangements developed and operational; Planning capacity of MOPIC Somaliland for SDGs</v>
      </c>
      <c r="P86" s="20" t="str">
        <f>$C$89</f>
        <v xml:space="preserve"> Baseline: Guidelines not yet made; No consolidated structure for reporting on progress of SDG implementation exists; SDG Unit in MOPIC Somaliland recently established</v>
      </c>
      <c r="Q86" s="20" t="str">
        <f>$H$89</f>
        <v>Annual Targets: Guidelines for SDG localization in Somalia developed and finalized; A participatory and innovative structure for SDG reporting is operational, leading to the first SDG report in Somalia; SDG Unit in MOPIC Somaliland staffed, equipped and training initiated in implementation of iSDG integrated planning model</v>
      </c>
      <c r="R86" s="20" t="s">
        <v>42</v>
      </c>
      <c r="S86" s="20" t="s">
        <v>52</v>
      </c>
    </row>
    <row r="87" spans="1:22" ht="15" customHeight="1" x14ac:dyDescent="0.3">
      <c r="A87" s="404" t="s">
        <v>187</v>
      </c>
      <c r="B87" s="405"/>
      <c r="C87" s="405"/>
      <c r="D87" s="405"/>
      <c r="E87" s="405"/>
      <c r="F87" s="405"/>
      <c r="G87" s="405"/>
      <c r="H87" s="405"/>
      <c r="I87" s="405"/>
      <c r="J87" s="405"/>
      <c r="K87" s="405"/>
      <c r="L87" s="405"/>
      <c r="M87" s="406"/>
      <c r="N87" s="20" t="str">
        <f>$A$87</f>
        <v xml:space="preserve">Output 3 (Atlas Output#  00119970): SDG Alignment </v>
      </c>
      <c r="O87" s="20" t="str">
        <f>$A$89</f>
        <v>Indicators: # of Guidelines for SDG localization finalized; SDG reporting arrangements developed and operational; Planning capacity of MOPIC Somaliland for SDGs</v>
      </c>
      <c r="P87" s="20" t="str">
        <f>$C$89</f>
        <v xml:space="preserve"> Baseline: Guidelines not yet made; No consolidated structure for reporting on progress of SDG implementation exists; SDG Unit in MOPIC Somaliland recently established</v>
      </c>
      <c r="Q87" s="20" t="str">
        <f>$H$89</f>
        <v>Annual Targets: Guidelines for SDG localization in Somalia developed and finalized; A participatory and innovative structure for SDG reporting is operational, leading to the first SDG report in Somalia; SDG Unit in MOPIC Somaliland staffed, equipped and training initiated in implementation of iSDG integrated planning model</v>
      </c>
      <c r="R87" s="20" t="s">
        <v>42</v>
      </c>
      <c r="S87" s="20" t="s">
        <v>52</v>
      </c>
    </row>
    <row r="88" spans="1:22" ht="15" customHeight="1" x14ac:dyDescent="0.3">
      <c r="A88" s="279" t="s">
        <v>17</v>
      </c>
      <c r="B88" s="259"/>
      <c r="C88" s="466" t="s">
        <v>18</v>
      </c>
      <c r="D88" s="467"/>
      <c r="E88" s="467"/>
      <c r="F88" s="468"/>
      <c r="G88" s="263"/>
      <c r="H88" s="263"/>
      <c r="I88" s="263"/>
      <c r="J88" s="263"/>
      <c r="K88" s="319"/>
      <c r="L88" s="319"/>
      <c r="M88" s="281"/>
    </row>
    <row r="89" spans="1:22" ht="15" customHeight="1" x14ac:dyDescent="0.3">
      <c r="A89" s="288" t="s">
        <v>228</v>
      </c>
      <c r="B89" s="289"/>
      <c r="C89" s="411" t="s">
        <v>229</v>
      </c>
      <c r="D89" s="412"/>
      <c r="E89" s="412"/>
      <c r="F89" s="408"/>
      <c r="G89" s="260"/>
      <c r="H89" s="412" t="s">
        <v>230</v>
      </c>
      <c r="I89" s="412"/>
      <c r="J89" s="412"/>
      <c r="K89" s="412"/>
      <c r="L89" s="412"/>
      <c r="M89" s="415"/>
      <c r="N89" s="20" t="str">
        <f>$A$87</f>
        <v xml:space="preserve">Output 3 (Atlas Output#  00119970): SDG Alignment </v>
      </c>
      <c r="O89" s="20" t="str">
        <f>$A$89</f>
        <v>Indicators: # of Guidelines for SDG localization finalized; SDG reporting arrangements developed and operational; Planning capacity of MOPIC Somaliland for SDGs</v>
      </c>
      <c r="P89" s="20" t="str">
        <f>$C$89</f>
        <v xml:space="preserve"> Baseline: Guidelines not yet made; No consolidated structure for reporting on progress of SDG implementation exists; SDG Unit in MOPIC Somaliland recently established</v>
      </c>
      <c r="Q89" s="20" t="str">
        <f>$H$89</f>
        <v>Annual Targets: Guidelines for SDG localization in Somalia developed and finalized; A participatory and innovative structure for SDG reporting is operational, leading to the first SDG report in Somalia; SDG Unit in MOPIC Somaliland staffed, equipped and training initiated in implementation of iSDG integrated planning model</v>
      </c>
      <c r="R89" s="20" t="str">
        <f>A94</f>
        <v xml:space="preserve"> Activity Result 3.3
Support to Somaliland Ministry of Planning &amp; Development – Strengthening of the SDG office</v>
      </c>
      <c r="S89" s="20" t="s">
        <v>52</v>
      </c>
      <c r="V89" s="301"/>
    </row>
    <row r="90" spans="1:22" ht="15" customHeight="1" x14ac:dyDescent="0.3">
      <c r="A90" s="290"/>
      <c r="B90" s="291"/>
      <c r="C90" s="462"/>
      <c r="D90" s="463"/>
      <c r="E90" s="463"/>
      <c r="F90" s="464"/>
      <c r="G90" s="261"/>
      <c r="H90" s="463"/>
      <c r="I90" s="463"/>
      <c r="J90" s="463"/>
      <c r="K90" s="463"/>
      <c r="L90" s="463"/>
      <c r="M90" s="465"/>
      <c r="N90" s="20" t="str">
        <f>$A$87</f>
        <v xml:space="preserve">Output 3 (Atlas Output#  00119970): SDG Alignment </v>
      </c>
      <c r="O90" s="20" t="str">
        <f>$A$89</f>
        <v>Indicators: # of Guidelines for SDG localization finalized; SDG reporting arrangements developed and operational; Planning capacity of MOPIC Somaliland for SDGs</v>
      </c>
      <c r="P90" s="20" t="str">
        <f>$C$89</f>
        <v xml:space="preserve"> Baseline: Guidelines not yet made; No consolidated structure for reporting on progress of SDG implementation exists; SDG Unit in MOPIC Somaliland recently established</v>
      </c>
      <c r="Q90" s="20" t="str">
        <f>$H$89</f>
        <v>Annual Targets: Guidelines for SDG localization in Somalia developed and finalized; A participatory and innovative structure for SDG reporting is operational, leading to the first SDG report in Somalia; SDG Unit in MOPIC Somaliland staffed, equipped and training initiated in implementation of iSDG integrated planning model</v>
      </c>
      <c r="R90" s="20" t="s">
        <v>43</v>
      </c>
      <c r="S90" s="20" t="s">
        <v>52</v>
      </c>
    </row>
    <row r="91" spans="1:22" x14ac:dyDescent="0.3">
      <c r="A91" s="292"/>
      <c r="B91" s="293"/>
      <c r="C91" s="413"/>
      <c r="D91" s="414"/>
      <c r="E91" s="414"/>
      <c r="F91" s="410"/>
      <c r="G91" s="282"/>
      <c r="H91" s="414"/>
      <c r="I91" s="414"/>
      <c r="J91" s="414"/>
      <c r="K91" s="414"/>
      <c r="L91" s="414"/>
      <c r="M91" s="416"/>
      <c r="N91" s="20" t="str">
        <f>$A$87</f>
        <v xml:space="preserve">Output 3 (Atlas Output#  00119970): SDG Alignment </v>
      </c>
      <c r="O91" s="20" t="str">
        <f>$A$89</f>
        <v>Indicators: # of Guidelines for SDG localization finalized; SDG reporting arrangements developed and operational; Planning capacity of MOPIC Somaliland for SDGs</v>
      </c>
      <c r="P91" s="20" t="str">
        <f>$C$89</f>
        <v xml:space="preserve"> Baseline: Guidelines not yet made; No consolidated structure for reporting on progress of SDG implementation exists; SDG Unit in MOPIC Somaliland recently established</v>
      </c>
      <c r="Q91" s="20" t="str">
        <f>$H$89</f>
        <v>Annual Targets: Guidelines for SDG localization in Somalia developed and finalized; A participatory and innovative structure for SDG reporting is operational, leading to the first SDG report in Somalia; SDG Unit in MOPIC Somaliland staffed, equipped and training initiated in implementation of iSDG integrated planning model</v>
      </c>
      <c r="R91" s="20" t="s">
        <v>43</v>
      </c>
      <c r="S91" s="20" t="s">
        <v>52</v>
      </c>
    </row>
    <row r="92" spans="1:22" ht="22.2" customHeight="1" x14ac:dyDescent="0.3">
      <c r="A92" s="273" t="s">
        <v>22</v>
      </c>
      <c r="B92" s="251" t="s">
        <v>23</v>
      </c>
      <c r="C92" s="251" t="s">
        <v>24</v>
      </c>
      <c r="D92" s="419" t="s">
        <v>25</v>
      </c>
      <c r="E92" s="420"/>
      <c r="F92" s="421" t="s">
        <v>30</v>
      </c>
      <c r="G92" s="256"/>
      <c r="H92" s="423" t="s">
        <v>26</v>
      </c>
      <c r="I92" s="424"/>
      <c r="J92" s="424"/>
      <c r="K92" s="424"/>
      <c r="L92" s="424"/>
      <c r="M92" s="425"/>
      <c r="N92" s="20" t="str">
        <f>$A$87</f>
        <v xml:space="preserve">Output 3 (Atlas Output#  00119970): SDG Alignment </v>
      </c>
      <c r="O92" s="20" t="str">
        <f>$A$89</f>
        <v>Indicators: # of Guidelines for SDG localization finalized; SDG reporting arrangements developed and operational; Planning capacity of MOPIC Somaliland for SDGs</v>
      </c>
      <c r="P92" s="20" t="str">
        <f>$C$89</f>
        <v xml:space="preserve"> Baseline: Guidelines not yet made; No consolidated structure for reporting on progress of SDG implementation exists; SDG Unit in MOPIC Somaliland recently established</v>
      </c>
      <c r="Q92" s="20" t="str">
        <f>$H$89</f>
        <v>Annual Targets: Guidelines for SDG localization in Somalia developed and finalized; A participatory and innovative structure for SDG reporting is operational, leading to the first SDG report in Somalia; SDG Unit in MOPIC Somaliland staffed, equipped and training initiated in implementation of iSDG integrated planning model</v>
      </c>
      <c r="R92" s="20" t="s">
        <v>43</v>
      </c>
      <c r="S92" s="20" t="s">
        <v>52</v>
      </c>
    </row>
    <row r="93" spans="1:22" ht="22.2" customHeight="1" x14ac:dyDescent="0.3">
      <c r="A93" s="274" t="s">
        <v>27</v>
      </c>
      <c r="B93" s="7" t="s">
        <v>28</v>
      </c>
      <c r="C93" s="7" t="s">
        <v>29</v>
      </c>
      <c r="D93" s="8" t="s">
        <v>65</v>
      </c>
      <c r="E93" s="27" t="s">
        <v>66</v>
      </c>
      <c r="F93" s="422"/>
      <c r="G93" s="10" t="s">
        <v>31</v>
      </c>
      <c r="H93" s="9" t="s">
        <v>32</v>
      </c>
      <c r="I93" s="9" t="s">
        <v>33</v>
      </c>
      <c r="J93" s="9" t="s">
        <v>34</v>
      </c>
      <c r="K93" s="318" t="s">
        <v>168</v>
      </c>
      <c r="L93" s="318" t="s">
        <v>358</v>
      </c>
      <c r="M93" s="275" t="s">
        <v>359</v>
      </c>
      <c r="N93" s="20" t="str">
        <f>$A$87</f>
        <v xml:space="preserve">Output 3 (Atlas Output#  00119970): SDG Alignment </v>
      </c>
      <c r="O93" s="20" t="str">
        <f>$A$89</f>
        <v>Indicators: # of Guidelines for SDG localization finalized; SDG reporting arrangements developed and operational; Planning capacity of MOPIC Somaliland for SDGs</v>
      </c>
      <c r="P93" s="20" t="str">
        <f>$C$89</f>
        <v xml:space="preserve"> Baseline: Guidelines not yet made; No consolidated structure for reporting on progress of SDG implementation exists; SDG Unit in MOPIC Somaliland recently established</v>
      </c>
      <c r="Q93" s="20" t="str">
        <f>$H$89</f>
        <v>Annual Targets: Guidelines for SDG localization in Somalia developed and finalized; A participatory and innovative structure for SDG reporting is operational, leading to the first SDG report in Somalia; SDG Unit in MOPIC Somaliland staffed, equipped and training initiated in implementation of iSDG integrated planning model</v>
      </c>
      <c r="R93" s="20" t="s">
        <v>43</v>
      </c>
      <c r="S93" s="20" t="s">
        <v>52</v>
      </c>
    </row>
    <row r="94" spans="1:22" ht="15" customHeight="1" x14ac:dyDescent="0.3">
      <c r="A94" s="296" t="s">
        <v>171</v>
      </c>
      <c r="B94" s="14"/>
      <c r="C94" s="15" t="s">
        <v>376</v>
      </c>
      <c r="D94" s="16" t="s">
        <v>216</v>
      </c>
      <c r="E94" s="16" t="s">
        <v>216</v>
      </c>
      <c r="F94" s="287" t="s">
        <v>127</v>
      </c>
      <c r="G94" s="18"/>
      <c r="H94" s="244" t="s">
        <v>215</v>
      </c>
      <c r="I94" s="18" t="s">
        <v>39</v>
      </c>
      <c r="J94" s="327" t="s">
        <v>46</v>
      </c>
      <c r="K94" s="19">
        <f>'Procurement Plan'!F10</f>
        <v>36000</v>
      </c>
      <c r="L94" s="19">
        <f>K94</f>
        <v>36000</v>
      </c>
      <c r="M94" s="276">
        <f t="shared" ref="M94:M96" si="13">K94-L94</f>
        <v>0</v>
      </c>
    </row>
    <row r="95" spans="1:22" ht="15" customHeight="1" x14ac:dyDescent="0.3">
      <c r="A95" s="283"/>
      <c r="B95" s="14"/>
      <c r="C95" s="15" t="s">
        <v>172</v>
      </c>
      <c r="D95" s="16" t="s">
        <v>216</v>
      </c>
      <c r="E95" s="16" t="s">
        <v>216</v>
      </c>
      <c r="F95" s="287" t="s">
        <v>231</v>
      </c>
      <c r="G95" s="18"/>
      <c r="H95" s="244" t="s">
        <v>215</v>
      </c>
      <c r="I95" s="18" t="s">
        <v>39</v>
      </c>
      <c r="J95" s="18" t="s">
        <v>48</v>
      </c>
      <c r="K95" s="19">
        <v>30000</v>
      </c>
      <c r="L95" s="19">
        <f>K95</f>
        <v>30000</v>
      </c>
      <c r="M95" s="276">
        <f t="shared" ref="M95" si="14">K95-L95</f>
        <v>0</v>
      </c>
    </row>
    <row r="96" spans="1:22" ht="15" customHeight="1" x14ac:dyDescent="0.3">
      <c r="A96" s="283"/>
      <c r="B96" s="14"/>
      <c r="C96" s="229" t="s">
        <v>357</v>
      </c>
      <c r="D96" s="16" t="s">
        <v>216</v>
      </c>
      <c r="E96" s="16" t="s">
        <v>216</v>
      </c>
      <c r="F96" s="287" t="s">
        <v>127</v>
      </c>
      <c r="G96" s="18"/>
      <c r="H96" s="244" t="s">
        <v>215</v>
      </c>
      <c r="I96" s="18" t="s">
        <v>39</v>
      </c>
      <c r="J96" s="327" t="s">
        <v>192</v>
      </c>
      <c r="K96" s="19">
        <v>500</v>
      </c>
      <c r="L96" s="19">
        <f t="shared" ref="L96" si="15">K96</f>
        <v>500</v>
      </c>
      <c r="M96" s="276">
        <f t="shared" si="13"/>
        <v>0</v>
      </c>
    </row>
    <row r="97" spans="1:20" ht="15" customHeight="1" x14ac:dyDescent="0.3">
      <c r="A97" s="396" t="s">
        <v>53</v>
      </c>
      <c r="B97" s="397"/>
      <c r="C97" s="397"/>
      <c r="D97" s="397"/>
      <c r="E97" s="397"/>
      <c r="F97" s="397"/>
      <c r="G97" s="397"/>
      <c r="H97" s="397"/>
      <c r="I97" s="397"/>
      <c r="J97" s="398"/>
      <c r="K97" s="23">
        <f>SUM(K94:K96)</f>
        <v>66500</v>
      </c>
      <c r="L97" s="23">
        <f>SUM(L94:L96)</f>
        <v>66500</v>
      </c>
      <c r="M97" s="277">
        <f>SUM(M94:M96)</f>
        <v>0</v>
      </c>
    </row>
    <row r="98" spans="1:20" ht="15" customHeight="1" x14ac:dyDescent="0.3">
      <c r="A98" s="280" t="s">
        <v>54</v>
      </c>
      <c r="B98" s="252"/>
      <c r="C98" s="252"/>
      <c r="D98" s="252"/>
      <c r="E98" s="379"/>
      <c r="F98" s="252"/>
      <c r="G98" s="252"/>
      <c r="H98" s="252"/>
      <c r="I98" s="252"/>
      <c r="J98" s="253"/>
      <c r="K98" s="25">
        <f>K97</f>
        <v>66500</v>
      </c>
      <c r="L98" s="25">
        <f t="shared" ref="L98:M98" si="16">L97</f>
        <v>66500</v>
      </c>
      <c r="M98" s="25">
        <f t="shared" si="16"/>
        <v>0</v>
      </c>
      <c r="N98" s="20" t="str">
        <f>$A$99</f>
        <v>Output 4 (Atlas Output#  00119970): Longer Term Support arrangements to Planning, M&amp;E and Statistics</v>
      </c>
      <c r="O98" s="20" t="e">
        <f>#REF!</f>
        <v>#REF!</v>
      </c>
      <c r="P98" s="20" t="e">
        <f>#REF!</f>
        <v>#REF!</v>
      </c>
      <c r="Q98" s="20" t="e">
        <f>#REF!</f>
        <v>#REF!</v>
      </c>
      <c r="R98" s="20" t="e">
        <f>#REF!</f>
        <v>#REF!</v>
      </c>
      <c r="S98" s="20" t="s">
        <v>55</v>
      </c>
    </row>
    <row r="99" spans="1:20" ht="15" customHeight="1" x14ac:dyDescent="0.3">
      <c r="A99" s="404" t="s">
        <v>188</v>
      </c>
      <c r="B99" s="405"/>
      <c r="C99" s="405"/>
      <c r="D99" s="405"/>
      <c r="E99" s="405"/>
      <c r="F99" s="405"/>
      <c r="G99" s="405"/>
      <c r="H99" s="405"/>
      <c r="I99" s="405"/>
      <c r="J99" s="405"/>
      <c r="K99" s="405"/>
      <c r="L99" s="405"/>
      <c r="M99" s="406"/>
      <c r="N99" s="20" t="str">
        <f>$A$99</f>
        <v>Output 4 (Atlas Output#  00119970): Longer Term Support arrangements to Planning, M&amp;E and Statistics</v>
      </c>
      <c r="O99" s="20" t="e">
        <f>#REF!</f>
        <v>#REF!</v>
      </c>
      <c r="P99" s="20" t="e">
        <f>#REF!</f>
        <v>#REF!</v>
      </c>
      <c r="Q99" s="20" t="e">
        <f>#REF!</f>
        <v>#REF!</v>
      </c>
      <c r="R99" s="20" t="s">
        <v>40</v>
      </c>
      <c r="S99" s="20" t="s">
        <v>55</v>
      </c>
    </row>
    <row r="100" spans="1:20" ht="14.55" customHeight="1" x14ac:dyDescent="0.3">
      <c r="A100" s="294" t="s">
        <v>17</v>
      </c>
      <c r="B100" s="295"/>
      <c r="C100" s="264" t="s">
        <v>18</v>
      </c>
      <c r="D100" s="263"/>
      <c r="E100" s="380"/>
      <c r="F100" s="263"/>
      <c r="G100" s="263"/>
      <c r="H100" s="263"/>
      <c r="I100" s="263"/>
      <c r="J100" s="263"/>
      <c r="K100" s="319"/>
      <c r="L100" s="319"/>
      <c r="M100" s="281"/>
      <c r="N100" s="20" t="str">
        <f>$A$99</f>
        <v>Output 4 (Atlas Output#  00119970): Longer Term Support arrangements to Planning, M&amp;E and Statistics</v>
      </c>
      <c r="O100" s="20" t="e">
        <f>#REF!</f>
        <v>#REF!</v>
      </c>
      <c r="P100" s="20" t="e">
        <f>#REF!</f>
        <v>#REF!</v>
      </c>
      <c r="Q100" s="20" t="e">
        <f>#REF!</f>
        <v>#REF!</v>
      </c>
      <c r="R100" s="20" t="s">
        <v>40</v>
      </c>
      <c r="S100" s="20" t="s">
        <v>55</v>
      </c>
    </row>
    <row r="101" spans="1:20" ht="21.6" customHeight="1" x14ac:dyDescent="0.3">
      <c r="A101" s="273" t="s">
        <v>22</v>
      </c>
      <c r="B101" s="251" t="s">
        <v>23</v>
      </c>
      <c r="C101" s="251" t="s">
        <v>24</v>
      </c>
      <c r="D101" s="419" t="s">
        <v>25</v>
      </c>
      <c r="E101" s="420"/>
      <c r="F101" s="421" t="s">
        <v>30</v>
      </c>
      <c r="G101" s="256"/>
      <c r="H101" s="423" t="s">
        <v>26</v>
      </c>
      <c r="I101" s="424"/>
      <c r="J101" s="424"/>
      <c r="K101" s="424"/>
      <c r="L101" s="424"/>
      <c r="M101" s="425"/>
    </row>
    <row r="102" spans="1:20" ht="21.6" customHeight="1" x14ac:dyDescent="0.3">
      <c r="A102" s="274" t="s">
        <v>27</v>
      </c>
      <c r="B102" s="7" t="s">
        <v>28</v>
      </c>
      <c r="C102" s="7" t="s">
        <v>29</v>
      </c>
      <c r="D102" s="8" t="s">
        <v>65</v>
      </c>
      <c r="E102" s="27" t="s">
        <v>66</v>
      </c>
      <c r="F102" s="422"/>
      <c r="G102" s="10" t="s">
        <v>31</v>
      </c>
      <c r="H102" s="9" t="s">
        <v>32</v>
      </c>
      <c r="I102" s="9" t="s">
        <v>33</v>
      </c>
      <c r="J102" s="9" t="s">
        <v>34</v>
      </c>
      <c r="K102" s="318" t="s">
        <v>168</v>
      </c>
      <c r="L102" s="318" t="s">
        <v>358</v>
      </c>
      <c r="M102" s="275" t="s">
        <v>359</v>
      </c>
      <c r="T102" s="298"/>
    </row>
    <row r="103" spans="1:20" ht="14.55" customHeight="1" x14ac:dyDescent="0.3">
      <c r="A103" s="460" t="s">
        <v>173</v>
      </c>
      <c r="B103" s="14"/>
      <c r="C103" s="15" t="s">
        <v>377</v>
      </c>
      <c r="D103" s="16" t="s">
        <v>216</v>
      </c>
      <c r="E103" s="16" t="s">
        <v>216</v>
      </c>
      <c r="F103" s="340" t="s">
        <v>127</v>
      </c>
      <c r="G103" s="335"/>
      <c r="H103" s="336" t="s">
        <v>215</v>
      </c>
      <c r="I103" s="342" t="s">
        <v>39</v>
      </c>
      <c r="J103" s="327" t="s">
        <v>46</v>
      </c>
      <c r="K103" s="337">
        <f>'Procurement Plan'!F11</f>
        <v>24000</v>
      </c>
      <c r="L103" s="337">
        <f>K103</f>
        <v>24000</v>
      </c>
      <c r="M103" s="276">
        <f>K103-L103</f>
        <v>0</v>
      </c>
      <c r="N103" s="20" t="str">
        <f>$A$99</f>
        <v>Output 4 (Atlas Output#  00119970): Longer Term Support arrangements to Planning, M&amp;E and Statistics</v>
      </c>
      <c r="O103" s="20" t="e">
        <f>#REF!</f>
        <v>#REF!</v>
      </c>
      <c r="P103" s="20" t="e">
        <f>#REF!</f>
        <v>#REF!</v>
      </c>
      <c r="Q103" s="20" t="e">
        <f>#REF!</f>
        <v>#REF!</v>
      </c>
      <c r="R103" s="20" t="s">
        <v>40</v>
      </c>
      <c r="S103" s="20" t="s">
        <v>55</v>
      </c>
      <c r="T103" s="298"/>
    </row>
    <row r="104" spans="1:20" ht="14.55" customHeight="1" x14ac:dyDescent="0.3">
      <c r="A104" s="461"/>
      <c r="B104" s="21"/>
      <c r="C104" s="15" t="s">
        <v>378</v>
      </c>
      <c r="D104" s="16" t="s">
        <v>216</v>
      </c>
      <c r="E104" s="16" t="s">
        <v>216</v>
      </c>
      <c r="F104" s="392" t="s">
        <v>165</v>
      </c>
      <c r="G104" s="341"/>
      <c r="H104" s="336" t="s">
        <v>215</v>
      </c>
      <c r="I104" s="342" t="s">
        <v>39</v>
      </c>
      <c r="J104" s="18" t="s">
        <v>350</v>
      </c>
      <c r="K104" s="337">
        <v>12000</v>
      </c>
      <c r="L104" s="337">
        <f t="shared" ref="L104:L106" si="17">K104</f>
        <v>12000</v>
      </c>
      <c r="M104" s="276">
        <f>K104-L104</f>
        <v>0</v>
      </c>
      <c r="N104" s="20" t="str">
        <f>$A$99</f>
        <v>Output 4 (Atlas Output#  00119970): Longer Term Support arrangements to Planning, M&amp;E and Statistics</v>
      </c>
      <c r="O104" s="20" t="e">
        <f>#REF!</f>
        <v>#REF!</v>
      </c>
      <c r="P104" s="20" t="e">
        <f>#REF!</f>
        <v>#REF!</v>
      </c>
      <c r="Q104" s="20" t="e">
        <f>#REF!</f>
        <v>#REF!</v>
      </c>
      <c r="R104" s="20" t="s">
        <v>40</v>
      </c>
      <c r="S104" s="20" t="s">
        <v>55</v>
      </c>
      <c r="T104" s="298"/>
    </row>
    <row r="105" spans="1:20" ht="14.55" customHeight="1" x14ac:dyDescent="0.3">
      <c r="A105" s="461"/>
      <c r="B105" s="21"/>
      <c r="C105" s="15" t="s">
        <v>158</v>
      </c>
      <c r="D105" s="16" t="s">
        <v>216</v>
      </c>
      <c r="E105" s="16" t="s">
        <v>216</v>
      </c>
      <c r="F105" s="392" t="s">
        <v>165</v>
      </c>
      <c r="G105" s="341"/>
      <c r="H105" s="336" t="s">
        <v>215</v>
      </c>
      <c r="I105" s="342" t="s">
        <v>39</v>
      </c>
      <c r="J105" s="18" t="s">
        <v>48</v>
      </c>
      <c r="K105" s="337">
        <v>10000</v>
      </c>
      <c r="L105" s="337">
        <f t="shared" si="17"/>
        <v>10000</v>
      </c>
      <c r="M105" s="276"/>
      <c r="T105" s="298"/>
    </row>
    <row r="106" spans="1:20" ht="14.55" customHeight="1" x14ac:dyDescent="0.3">
      <c r="A106" s="469"/>
      <c r="B106" s="21"/>
      <c r="C106" s="15" t="s">
        <v>357</v>
      </c>
      <c r="D106" s="16" t="s">
        <v>216</v>
      </c>
      <c r="E106" s="16" t="s">
        <v>216</v>
      </c>
      <c r="F106" s="340" t="s">
        <v>127</v>
      </c>
      <c r="G106" s="22"/>
      <c r="H106" s="244" t="s">
        <v>215</v>
      </c>
      <c r="I106" s="230" t="s">
        <v>39</v>
      </c>
      <c r="J106" s="327" t="s">
        <v>192</v>
      </c>
      <c r="K106" s="19">
        <v>500</v>
      </c>
      <c r="L106" s="19">
        <f t="shared" si="17"/>
        <v>500</v>
      </c>
      <c r="M106" s="276">
        <f>K106-L106</f>
        <v>0</v>
      </c>
      <c r="T106" s="298"/>
    </row>
    <row r="107" spans="1:20" ht="14.55" customHeight="1" x14ac:dyDescent="0.3">
      <c r="A107" s="396" t="s">
        <v>56</v>
      </c>
      <c r="B107" s="397"/>
      <c r="C107" s="397"/>
      <c r="D107" s="397"/>
      <c r="E107" s="397"/>
      <c r="F107" s="397"/>
      <c r="G107" s="397"/>
      <c r="H107" s="397"/>
      <c r="I107" s="397"/>
      <c r="J107" s="397"/>
      <c r="K107" s="23">
        <f>SUM(K103:K106)</f>
        <v>46500</v>
      </c>
      <c r="L107" s="23">
        <f>SUM(L103:L106)</f>
        <v>46500</v>
      </c>
      <c r="M107" s="277">
        <f>SUM(M104:M106)</f>
        <v>0</v>
      </c>
      <c r="N107" s="20" t="str">
        <f t="shared" ref="N107:N117" si="18">$A$99</f>
        <v>Output 4 (Atlas Output#  00119970): Longer Term Support arrangements to Planning, M&amp;E and Statistics</v>
      </c>
      <c r="O107" s="20" t="e">
        <f>#REF!</f>
        <v>#REF!</v>
      </c>
      <c r="P107" s="20" t="e">
        <f>#REF!</f>
        <v>#REF!</v>
      </c>
      <c r="Q107" s="20" t="e">
        <f>#REF!</f>
        <v>#REF!</v>
      </c>
      <c r="R107" s="20" t="s">
        <v>42</v>
      </c>
      <c r="S107" s="20" t="s">
        <v>55</v>
      </c>
      <c r="T107" s="298"/>
    </row>
    <row r="108" spans="1:20" ht="14.55" customHeight="1" x14ac:dyDescent="0.3">
      <c r="A108" s="351" t="s">
        <v>57</v>
      </c>
      <c r="B108" s="352"/>
      <c r="C108" s="352"/>
      <c r="D108" s="352"/>
      <c r="E108" s="379"/>
      <c r="F108" s="352"/>
      <c r="G108" s="352"/>
      <c r="H108" s="352"/>
      <c r="I108" s="352"/>
      <c r="J108" s="353"/>
      <c r="K108" s="25">
        <f>K107</f>
        <v>46500</v>
      </c>
      <c r="L108" s="25">
        <f>L107</f>
        <v>46500</v>
      </c>
      <c r="M108" s="278">
        <f t="shared" ref="M108" si="19">M107</f>
        <v>0</v>
      </c>
      <c r="N108" s="20" t="str">
        <f t="shared" si="18"/>
        <v>Output 4 (Atlas Output#  00119970): Longer Term Support arrangements to Planning, M&amp;E and Statistics</v>
      </c>
      <c r="O108" s="20" t="e">
        <f>#REF!</f>
        <v>#REF!</v>
      </c>
      <c r="P108" s="20" t="e">
        <f>#REF!</f>
        <v>#REF!</v>
      </c>
      <c r="Q108" s="20" t="e">
        <f>#REF!</f>
        <v>#REF!</v>
      </c>
      <c r="R108" s="20" t="s">
        <v>42</v>
      </c>
      <c r="S108" s="20" t="s">
        <v>55</v>
      </c>
    </row>
    <row r="109" spans="1:20" x14ac:dyDescent="0.3">
      <c r="A109" s="404" t="s">
        <v>243</v>
      </c>
      <c r="B109" s="405"/>
      <c r="C109" s="405"/>
      <c r="D109" s="405"/>
      <c r="E109" s="405"/>
      <c r="F109" s="405"/>
      <c r="G109" s="405"/>
      <c r="H109" s="405"/>
      <c r="I109" s="405"/>
      <c r="J109" s="405"/>
      <c r="K109" s="405"/>
      <c r="L109" s="405"/>
      <c r="M109" s="406"/>
      <c r="N109" s="20" t="str">
        <f>$A$54</f>
        <v>Output 2 (Atlas Output#  00119970): Federal Member States Planning Frameworks</v>
      </c>
      <c r="O109" s="20" t="str">
        <f>$A$56</f>
        <v xml:space="preserve">Indicators: Aid policy developed; % of projects with full information in AIMS; Regular coordination arrangement on FMS level
</v>
      </c>
      <c r="P109" s="20" t="str">
        <f>$C$56</f>
        <v xml:space="preserve"> Baseline: No Aid Policy yet; AIMS not yet operational; While Puntland has an operational structure, the other FMS only have irregular coordination meetings</v>
      </c>
      <c r="Q109" s="20" t="str">
        <f>$H$56</f>
        <v>Annual Targets: Aid Policy endorsed; At least 50% of the projects entered in AIMS have full information; A regular coordination structure is operational in all 5 FMS</v>
      </c>
      <c r="R109" s="20" t="s">
        <v>42</v>
      </c>
      <c r="S109" s="20" t="s">
        <v>41</v>
      </c>
    </row>
    <row r="110" spans="1:20" ht="22.95" customHeight="1" x14ac:dyDescent="0.3">
      <c r="A110" s="273" t="s">
        <v>22</v>
      </c>
      <c r="B110" s="309" t="s">
        <v>23</v>
      </c>
      <c r="C110" s="304" t="s">
        <v>24</v>
      </c>
      <c r="D110" s="419" t="s">
        <v>25</v>
      </c>
      <c r="E110" s="420"/>
      <c r="F110" s="421" t="s">
        <v>30</v>
      </c>
      <c r="G110" s="307"/>
      <c r="H110" s="423" t="s">
        <v>26</v>
      </c>
      <c r="I110" s="424"/>
      <c r="J110" s="424"/>
      <c r="K110" s="424"/>
      <c r="L110" s="424"/>
      <c r="M110" s="425"/>
      <c r="N110" s="20" t="str">
        <f t="shared" si="18"/>
        <v>Output 4 (Atlas Output#  00119970): Longer Term Support arrangements to Planning, M&amp;E and Statistics</v>
      </c>
      <c r="O110" s="20" t="e">
        <f>#REF!</f>
        <v>#REF!</v>
      </c>
      <c r="P110" s="20" t="e">
        <f>#REF!</f>
        <v>#REF!</v>
      </c>
      <c r="Q110" s="20" t="e">
        <f>#REF!</f>
        <v>#REF!</v>
      </c>
      <c r="R110" s="20" t="s">
        <v>42</v>
      </c>
      <c r="S110" s="20" t="s">
        <v>55</v>
      </c>
    </row>
    <row r="111" spans="1:20" ht="22.95" customHeight="1" x14ac:dyDescent="0.3">
      <c r="A111" s="274" t="s">
        <v>27</v>
      </c>
      <c r="B111" s="7" t="s">
        <v>28</v>
      </c>
      <c r="C111" s="7" t="s">
        <v>29</v>
      </c>
      <c r="D111" s="8" t="s">
        <v>65</v>
      </c>
      <c r="E111" s="27" t="s">
        <v>66</v>
      </c>
      <c r="F111" s="422"/>
      <c r="G111" s="239" t="s">
        <v>31</v>
      </c>
      <c r="H111" s="9" t="s">
        <v>32</v>
      </c>
      <c r="I111" s="9" t="s">
        <v>33</v>
      </c>
      <c r="J111" s="9" t="s">
        <v>34</v>
      </c>
      <c r="K111" s="318" t="s">
        <v>168</v>
      </c>
      <c r="L111" s="318" t="s">
        <v>358</v>
      </c>
      <c r="M111" s="275" t="s">
        <v>359</v>
      </c>
      <c r="N111" s="20" t="str">
        <f t="shared" si="18"/>
        <v>Output 4 (Atlas Output#  00119970): Longer Term Support arrangements to Planning, M&amp;E and Statistics</v>
      </c>
      <c r="O111" s="20" t="e">
        <f>#REF!</f>
        <v>#REF!</v>
      </c>
      <c r="P111" s="20" t="e">
        <f>#REF!</f>
        <v>#REF!</v>
      </c>
      <c r="Q111" s="20" t="e">
        <f>#REF!</f>
        <v>#REF!</v>
      </c>
      <c r="R111" s="20" t="s">
        <v>43</v>
      </c>
      <c r="S111" s="20" t="s">
        <v>55</v>
      </c>
    </row>
    <row r="112" spans="1:20" ht="14.55" customHeight="1" x14ac:dyDescent="0.3">
      <c r="A112" s="399" t="s">
        <v>244</v>
      </c>
      <c r="B112" s="311"/>
      <c r="C112" s="24" t="s">
        <v>379</v>
      </c>
      <c r="D112" s="16" t="s">
        <v>216</v>
      </c>
      <c r="E112" s="16" t="s">
        <v>216</v>
      </c>
      <c r="F112" s="227" t="s">
        <v>165</v>
      </c>
      <c r="G112" s="18"/>
      <c r="H112" s="244" t="s">
        <v>321</v>
      </c>
      <c r="I112" s="244" t="s">
        <v>234</v>
      </c>
      <c r="J112" s="327" t="s">
        <v>46</v>
      </c>
      <c r="K112" s="19">
        <f>12100*6</f>
        <v>72600</v>
      </c>
      <c r="L112" s="19">
        <f>K112</f>
        <v>72600</v>
      </c>
      <c r="M112" s="276">
        <f t="shared" ref="M112:M116" si="20">K112-L112</f>
        <v>0</v>
      </c>
      <c r="N112" s="20" t="str">
        <f t="shared" si="18"/>
        <v>Output 4 (Atlas Output#  00119970): Longer Term Support arrangements to Planning, M&amp;E and Statistics</v>
      </c>
      <c r="O112" s="20" t="e">
        <f>#REF!</f>
        <v>#REF!</v>
      </c>
      <c r="P112" s="20" t="e">
        <f>#REF!</f>
        <v>#REF!</v>
      </c>
      <c r="Q112" s="20" t="e">
        <f>#REF!</f>
        <v>#REF!</v>
      </c>
      <c r="R112" s="20" t="s">
        <v>43</v>
      </c>
      <c r="S112" s="20" t="s">
        <v>55</v>
      </c>
    </row>
    <row r="113" spans="1:120" ht="14.55" customHeight="1" x14ac:dyDescent="0.3">
      <c r="A113" s="400"/>
      <c r="B113" s="311"/>
      <c r="C113" s="24" t="s">
        <v>245</v>
      </c>
      <c r="D113" s="16" t="s">
        <v>216</v>
      </c>
      <c r="E113" s="16" t="s">
        <v>216</v>
      </c>
      <c r="F113" s="17" t="s">
        <v>165</v>
      </c>
      <c r="G113" s="18"/>
      <c r="H113" s="244" t="s">
        <v>321</v>
      </c>
      <c r="I113" s="244" t="s">
        <v>234</v>
      </c>
      <c r="J113" s="327" t="s">
        <v>184</v>
      </c>
      <c r="K113" s="19">
        <f>42*600</f>
        <v>25200</v>
      </c>
      <c r="L113" s="19">
        <f t="shared" ref="L113:L116" si="21">K113</f>
        <v>25200</v>
      </c>
      <c r="M113" s="276">
        <f t="shared" si="20"/>
        <v>0</v>
      </c>
    </row>
    <row r="114" spans="1:120" ht="14.55" customHeight="1" x14ac:dyDescent="0.3">
      <c r="A114" s="400"/>
      <c r="B114" s="311"/>
      <c r="C114" s="24" t="s">
        <v>246</v>
      </c>
      <c r="D114" s="16" t="s">
        <v>216</v>
      </c>
      <c r="E114" s="16" t="s">
        <v>216</v>
      </c>
      <c r="F114" s="227" t="s">
        <v>165</v>
      </c>
      <c r="G114" s="18"/>
      <c r="H114" s="244" t="s">
        <v>321</v>
      </c>
      <c r="I114" s="244" t="s">
        <v>234</v>
      </c>
      <c r="J114" s="327" t="s">
        <v>184</v>
      </c>
      <c r="K114" s="19">
        <f>52*150</f>
        <v>7800</v>
      </c>
      <c r="L114" s="19">
        <f t="shared" si="21"/>
        <v>7800</v>
      </c>
      <c r="M114" s="276">
        <f t="shared" si="20"/>
        <v>0</v>
      </c>
    </row>
    <row r="115" spans="1:120" ht="24.6" customHeight="1" x14ac:dyDescent="0.3">
      <c r="A115" s="400"/>
      <c r="B115" s="311"/>
      <c r="C115" s="24" t="s">
        <v>380</v>
      </c>
      <c r="D115" s="16" t="s">
        <v>216</v>
      </c>
      <c r="E115" s="16" t="s">
        <v>216</v>
      </c>
      <c r="F115" s="227" t="s">
        <v>165</v>
      </c>
      <c r="G115" s="18"/>
      <c r="H115" s="244" t="s">
        <v>321</v>
      </c>
      <c r="I115" s="244" t="s">
        <v>234</v>
      </c>
      <c r="J115" s="327" t="s">
        <v>184</v>
      </c>
      <c r="K115" s="19">
        <v>10000</v>
      </c>
      <c r="L115" s="19">
        <f t="shared" ref="L115" si="22">K115</f>
        <v>10000</v>
      </c>
      <c r="M115" s="276">
        <f t="shared" ref="M115" si="23">K115-L115</f>
        <v>0</v>
      </c>
    </row>
    <row r="116" spans="1:120" ht="14.55" customHeight="1" x14ac:dyDescent="0.3">
      <c r="A116" s="401"/>
      <c r="B116" s="311"/>
      <c r="C116" s="24" t="s">
        <v>247</v>
      </c>
      <c r="D116" s="16" t="s">
        <v>216</v>
      </c>
      <c r="E116" s="16" t="s">
        <v>216</v>
      </c>
      <c r="F116" s="227" t="s">
        <v>165</v>
      </c>
      <c r="G116" s="18"/>
      <c r="H116" s="244" t="s">
        <v>321</v>
      </c>
      <c r="I116" s="244" t="s">
        <v>234</v>
      </c>
      <c r="J116" s="327" t="s">
        <v>184</v>
      </c>
      <c r="K116" s="19">
        <v>12800</v>
      </c>
      <c r="L116" s="19">
        <f t="shared" si="21"/>
        <v>12800</v>
      </c>
      <c r="M116" s="276">
        <f t="shared" si="20"/>
        <v>0</v>
      </c>
    </row>
    <row r="117" spans="1:120" ht="12" customHeight="1" x14ac:dyDescent="0.3">
      <c r="A117" s="396" t="s">
        <v>47</v>
      </c>
      <c r="B117" s="397"/>
      <c r="C117" s="476"/>
      <c r="D117" s="397"/>
      <c r="E117" s="397"/>
      <c r="F117" s="397"/>
      <c r="G117" s="397"/>
      <c r="H117" s="397"/>
      <c r="I117" s="397"/>
      <c r="J117" s="397"/>
      <c r="K117" s="23">
        <f>SUM(K112:K116)</f>
        <v>128400</v>
      </c>
      <c r="L117" s="23">
        <f>SUM(L112:L116)</f>
        <v>128400</v>
      </c>
      <c r="M117" s="277">
        <f>SUM(M112:M112)</f>
        <v>0</v>
      </c>
      <c r="N117" s="20" t="str">
        <f t="shared" si="18"/>
        <v>Output 4 (Atlas Output#  00119970): Longer Term Support arrangements to Planning, M&amp;E and Statistics</v>
      </c>
      <c r="O117" s="20" t="e">
        <f>#REF!</f>
        <v>#REF!</v>
      </c>
      <c r="P117" s="20" t="e">
        <f>#REF!</f>
        <v>#REF!</v>
      </c>
      <c r="Q117" s="20" t="e">
        <f>#REF!</f>
        <v>#REF!</v>
      </c>
      <c r="R117" s="20" t="s">
        <v>43</v>
      </c>
      <c r="S117" s="20" t="s">
        <v>55</v>
      </c>
    </row>
    <row r="118" spans="1:120" ht="55.2" x14ac:dyDescent="0.3">
      <c r="A118" s="389" t="s">
        <v>381</v>
      </c>
      <c r="B118" s="14"/>
      <c r="C118" s="228" t="s">
        <v>382</v>
      </c>
      <c r="D118" s="16" t="s">
        <v>216</v>
      </c>
      <c r="E118" s="16" t="s">
        <v>216</v>
      </c>
      <c r="F118" s="227" t="s">
        <v>165</v>
      </c>
      <c r="G118" s="18"/>
      <c r="H118" s="244" t="s">
        <v>321</v>
      </c>
      <c r="I118" s="244" t="s">
        <v>234</v>
      </c>
      <c r="J118" s="18" t="s">
        <v>48</v>
      </c>
      <c r="K118" s="19">
        <v>22000</v>
      </c>
      <c r="L118" s="19">
        <f>K118</f>
        <v>22000</v>
      </c>
      <c r="M118" s="276"/>
    </row>
    <row r="119" spans="1:120" s="20" customFormat="1" ht="20.55" customHeight="1" x14ac:dyDescent="0.3">
      <c r="A119" s="396" t="s">
        <v>248</v>
      </c>
      <c r="B119" s="397"/>
      <c r="C119" s="397"/>
      <c r="D119" s="397"/>
      <c r="E119" s="397"/>
      <c r="F119" s="397"/>
      <c r="G119" s="397"/>
      <c r="H119" s="397"/>
      <c r="I119" s="397"/>
      <c r="J119" s="398"/>
      <c r="K119" s="23">
        <f>SUM(K118:K118)</f>
        <v>22000</v>
      </c>
      <c r="L119" s="23">
        <f>SUM(L118:L118)</f>
        <v>22000</v>
      </c>
      <c r="M119" s="277">
        <f>SUM(M101:M118)</f>
        <v>0</v>
      </c>
      <c r="T119"/>
      <c r="U119" s="298"/>
      <c r="V119" s="298"/>
      <c r="W119" s="298"/>
      <c r="X119" s="298"/>
      <c r="Y119" s="298"/>
      <c r="Z119" s="298"/>
      <c r="AA119" s="298"/>
      <c r="AB119" s="298"/>
      <c r="AC119" s="298"/>
      <c r="AD119" s="298"/>
      <c r="AE119" s="298"/>
      <c r="AF119" s="298"/>
      <c r="AG119" s="298"/>
      <c r="AH119" s="298"/>
      <c r="AI119" s="298"/>
      <c r="AJ119" s="298"/>
      <c r="AK119" s="298"/>
      <c r="AL119" s="298"/>
      <c r="AM119" s="298"/>
      <c r="AN119" s="298"/>
      <c r="AO119" s="298"/>
      <c r="AP119" s="298"/>
      <c r="AQ119" s="298"/>
      <c r="AR119" s="298"/>
      <c r="AS119" s="298"/>
      <c r="AT119" s="298"/>
      <c r="AU119" s="298"/>
      <c r="AV119" s="298"/>
      <c r="AW119" s="298"/>
      <c r="AX119" s="298"/>
      <c r="AY119" s="298"/>
      <c r="AZ119" s="298"/>
      <c r="BA119" s="298"/>
      <c r="BB119" s="298"/>
      <c r="BC119" s="298"/>
      <c r="BD119" s="298"/>
      <c r="BE119" s="298"/>
      <c r="BF119" s="298"/>
      <c r="BG119" s="298"/>
      <c r="BH119" s="298"/>
      <c r="BI119" s="298"/>
      <c r="BJ119" s="298"/>
      <c r="BK119" s="298"/>
      <c r="BL119" s="298"/>
      <c r="BM119" s="298"/>
      <c r="BN119" s="298"/>
      <c r="BO119" s="298"/>
      <c r="BP119" s="298"/>
      <c r="BQ119" s="298"/>
      <c r="BR119" s="298"/>
      <c r="BS119" s="298"/>
      <c r="BT119" s="298"/>
      <c r="BU119" s="298"/>
      <c r="BV119" s="298"/>
      <c r="BW119" s="298"/>
      <c r="BX119" s="298"/>
      <c r="BY119" s="298"/>
      <c r="BZ119" s="298"/>
      <c r="CA119" s="298"/>
      <c r="CB119" s="298"/>
      <c r="CC119" s="298"/>
      <c r="CD119" s="298"/>
      <c r="CE119" s="298"/>
      <c r="CF119" s="298"/>
      <c r="CG119" s="298"/>
      <c r="CH119" s="298"/>
      <c r="CI119" s="298"/>
      <c r="CJ119" s="298"/>
      <c r="CK119" s="298"/>
      <c r="CL119" s="298"/>
      <c r="CM119" s="298"/>
      <c r="CN119" s="298"/>
      <c r="CO119" s="298"/>
      <c r="CP119" s="298"/>
      <c r="CQ119" s="298"/>
      <c r="CR119" s="298"/>
      <c r="CS119" s="298"/>
      <c r="CT119" s="298"/>
      <c r="CU119" s="298"/>
      <c r="CV119" s="298"/>
      <c r="CW119" s="298"/>
      <c r="CX119" s="298"/>
      <c r="CY119" s="298"/>
      <c r="CZ119" s="298"/>
      <c r="DA119" s="298"/>
      <c r="DB119" s="298"/>
      <c r="DC119" s="298"/>
      <c r="DD119" s="298"/>
      <c r="DE119" s="298"/>
      <c r="DF119" s="298"/>
      <c r="DG119" s="298"/>
      <c r="DH119" s="298"/>
      <c r="DI119" s="298"/>
      <c r="DJ119" s="298"/>
      <c r="DK119" s="298"/>
      <c r="DL119" s="298"/>
      <c r="DM119" s="298"/>
      <c r="DN119" s="298"/>
      <c r="DO119" s="298"/>
      <c r="DP119" s="298"/>
    </row>
    <row r="120" spans="1:120" ht="55.2" x14ac:dyDescent="0.3">
      <c r="A120" s="390" t="s">
        <v>383</v>
      </c>
      <c r="B120" s="330"/>
      <c r="C120" s="238" t="s">
        <v>384</v>
      </c>
      <c r="D120" s="331" t="s">
        <v>216</v>
      </c>
      <c r="E120" s="16" t="s">
        <v>216</v>
      </c>
      <c r="F120" s="227" t="s">
        <v>165</v>
      </c>
      <c r="G120" s="327"/>
      <c r="H120" s="244" t="s">
        <v>321</v>
      </c>
      <c r="I120" s="328" t="s">
        <v>234</v>
      </c>
      <c r="J120" s="327" t="s">
        <v>353</v>
      </c>
      <c r="K120" s="320">
        <v>14600</v>
      </c>
      <c r="L120" s="320">
        <f>K120</f>
        <v>14600</v>
      </c>
      <c r="M120" s="276">
        <f>K120-L120</f>
        <v>0</v>
      </c>
      <c r="N120" s="20" t="str">
        <f>$A$99</f>
        <v>Output 4 (Atlas Output#  00119970): Longer Term Support arrangements to Planning, M&amp;E and Statistics</v>
      </c>
      <c r="O120" s="20" t="e">
        <f>#REF!</f>
        <v>#REF!</v>
      </c>
      <c r="P120" s="20" t="e">
        <f>#REF!</f>
        <v>#REF!</v>
      </c>
      <c r="Q120" s="20" t="e">
        <f>#REF!</f>
        <v>#REF!</v>
      </c>
      <c r="R120" s="20" t="s">
        <v>44</v>
      </c>
      <c r="S120" s="20" t="s">
        <v>55</v>
      </c>
    </row>
    <row r="121" spans="1:120" s="20" customFormat="1" ht="20.55" customHeight="1" x14ac:dyDescent="0.3">
      <c r="A121" s="393" t="s">
        <v>249</v>
      </c>
      <c r="B121" s="394"/>
      <c r="C121" s="394"/>
      <c r="D121" s="394"/>
      <c r="E121" s="394"/>
      <c r="F121" s="394"/>
      <c r="G121" s="394"/>
      <c r="H121" s="394"/>
      <c r="I121" s="394"/>
      <c r="J121" s="395"/>
      <c r="K121" s="333">
        <f>SUM(K120:K120)</f>
        <v>14600</v>
      </c>
      <c r="L121" s="333">
        <f>SUM(L120:L120)</f>
        <v>14600</v>
      </c>
      <c r="M121" s="277">
        <f>SUM(M104:M120)</f>
        <v>0</v>
      </c>
      <c r="T121"/>
      <c r="U121" s="298"/>
      <c r="V121" s="298"/>
      <c r="W121" s="298"/>
      <c r="X121" s="298"/>
      <c r="Y121" s="298"/>
      <c r="Z121" s="298"/>
      <c r="AA121" s="298"/>
      <c r="AB121" s="298"/>
      <c r="AC121" s="298"/>
      <c r="AD121" s="298"/>
      <c r="AE121" s="298"/>
      <c r="AF121" s="298"/>
      <c r="AG121" s="298"/>
      <c r="AH121" s="298"/>
      <c r="AI121" s="298"/>
      <c r="AJ121" s="298"/>
      <c r="AK121" s="298"/>
      <c r="AL121" s="298"/>
      <c r="AM121" s="298"/>
      <c r="AN121" s="298"/>
      <c r="AO121" s="298"/>
      <c r="AP121" s="298"/>
      <c r="AQ121" s="298"/>
      <c r="AR121" s="298"/>
      <c r="AS121" s="298"/>
      <c r="AT121" s="298"/>
      <c r="AU121" s="298"/>
      <c r="AV121" s="298"/>
      <c r="AW121" s="298"/>
      <c r="AX121" s="298"/>
      <c r="AY121" s="298"/>
      <c r="AZ121" s="298"/>
      <c r="BA121" s="298"/>
      <c r="BB121" s="298"/>
      <c r="BC121" s="298"/>
      <c r="BD121" s="298"/>
      <c r="BE121" s="298"/>
      <c r="BF121" s="298"/>
      <c r="BG121" s="298"/>
      <c r="BH121" s="298"/>
      <c r="BI121" s="298"/>
      <c r="BJ121" s="298"/>
      <c r="BK121" s="298"/>
      <c r="BL121" s="298"/>
      <c r="BM121" s="298"/>
      <c r="BN121" s="298"/>
      <c r="BO121" s="298"/>
      <c r="BP121" s="298"/>
      <c r="BQ121" s="298"/>
      <c r="BR121" s="298"/>
      <c r="BS121" s="298"/>
      <c r="BT121" s="298"/>
      <c r="BU121" s="298"/>
      <c r="BV121" s="298"/>
      <c r="BW121" s="298"/>
      <c r="BX121" s="298"/>
      <c r="BY121" s="298"/>
      <c r="BZ121" s="298"/>
      <c r="CA121" s="298"/>
      <c r="CB121" s="298"/>
      <c r="CC121" s="298"/>
      <c r="CD121" s="298"/>
      <c r="CE121" s="298"/>
      <c r="CF121" s="298"/>
      <c r="CG121" s="298"/>
      <c r="CH121" s="298"/>
      <c r="CI121" s="298"/>
      <c r="CJ121" s="298"/>
      <c r="CK121" s="298"/>
      <c r="CL121" s="298"/>
      <c r="CM121" s="298"/>
      <c r="CN121" s="298"/>
      <c r="CO121" s="298"/>
      <c r="CP121" s="298"/>
      <c r="CQ121" s="298"/>
      <c r="CR121" s="298"/>
      <c r="CS121" s="298"/>
      <c r="CT121" s="298"/>
      <c r="CU121" s="298"/>
      <c r="CV121" s="298"/>
      <c r="CW121" s="298"/>
      <c r="CX121" s="298"/>
      <c r="CY121" s="298"/>
      <c r="CZ121" s="298"/>
      <c r="DA121" s="298"/>
      <c r="DB121" s="298"/>
      <c r="DC121" s="298"/>
      <c r="DD121" s="298"/>
      <c r="DE121" s="298"/>
      <c r="DF121" s="298"/>
      <c r="DG121" s="298"/>
      <c r="DH121" s="298"/>
      <c r="DI121" s="298"/>
      <c r="DJ121" s="298"/>
      <c r="DK121" s="298"/>
      <c r="DL121" s="298"/>
      <c r="DM121" s="298"/>
      <c r="DN121" s="298"/>
      <c r="DO121" s="298"/>
      <c r="DP121" s="298"/>
    </row>
    <row r="122" spans="1:120" ht="15" customHeight="1" x14ac:dyDescent="0.3">
      <c r="A122" s="334" t="s">
        <v>385</v>
      </c>
      <c r="B122" s="330"/>
      <c r="C122" s="238" t="s">
        <v>386</v>
      </c>
      <c r="D122" s="331" t="s">
        <v>216</v>
      </c>
      <c r="E122" s="16" t="s">
        <v>216</v>
      </c>
      <c r="F122" s="227" t="s">
        <v>165</v>
      </c>
      <c r="G122" s="327"/>
      <c r="H122" s="244" t="s">
        <v>321</v>
      </c>
      <c r="I122" s="328" t="s">
        <v>234</v>
      </c>
      <c r="J122" s="327" t="s">
        <v>353</v>
      </c>
      <c r="K122" s="320">
        <v>2400</v>
      </c>
      <c r="L122" s="320">
        <f t="shared" ref="L122:L124" si="24">K122</f>
        <v>2400</v>
      </c>
      <c r="M122" s="276">
        <f>K122-L122</f>
        <v>0</v>
      </c>
    </row>
    <row r="123" spans="1:120" s="20" customFormat="1" ht="20.55" customHeight="1" x14ac:dyDescent="0.3">
      <c r="A123" s="393" t="s">
        <v>250</v>
      </c>
      <c r="B123" s="394"/>
      <c r="C123" s="394"/>
      <c r="D123" s="394"/>
      <c r="E123" s="394"/>
      <c r="F123" s="394"/>
      <c r="G123" s="394"/>
      <c r="H123" s="394"/>
      <c r="I123" s="394"/>
      <c r="J123" s="395"/>
      <c r="K123" s="333">
        <f>SUM(K122)</f>
        <v>2400</v>
      </c>
      <c r="L123" s="333">
        <f>SUM(L122)</f>
        <v>2400</v>
      </c>
      <c r="M123" s="277">
        <f>SUM(M104:M122)</f>
        <v>0</v>
      </c>
      <c r="T123"/>
      <c r="U123" s="298"/>
      <c r="V123" s="298"/>
      <c r="W123" s="298"/>
      <c r="X123" s="298"/>
      <c r="Y123" s="298"/>
      <c r="Z123" s="298"/>
      <c r="AA123" s="298"/>
      <c r="AB123" s="298"/>
      <c r="AC123" s="298"/>
      <c r="AD123" s="298"/>
      <c r="AE123" s="298"/>
      <c r="AF123" s="298"/>
      <c r="AG123" s="298"/>
      <c r="AH123" s="298"/>
      <c r="AI123" s="298"/>
      <c r="AJ123" s="298"/>
      <c r="AK123" s="298"/>
      <c r="AL123" s="298"/>
      <c r="AM123" s="298"/>
      <c r="AN123" s="298"/>
      <c r="AO123" s="298"/>
      <c r="AP123" s="298"/>
      <c r="AQ123" s="298"/>
      <c r="AR123" s="298"/>
      <c r="AS123" s="298"/>
      <c r="AT123" s="298"/>
      <c r="AU123" s="298"/>
      <c r="AV123" s="298"/>
      <c r="AW123" s="298"/>
      <c r="AX123" s="298"/>
      <c r="AY123" s="298"/>
      <c r="AZ123" s="298"/>
      <c r="BA123" s="298"/>
      <c r="BB123" s="298"/>
      <c r="BC123" s="298"/>
      <c r="BD123" s="298"/>
      <c r="BE123" s="298"/>
      <c r="BF123" s="298"/>
      <c r="BG123" s="298"/>
      <c r="BH123" s="298"/>
      <c r="BI123" s="298"/>
      <c r="BJ123" s="298"/>
      <c r="BK123" s="298"/>
      <c r="BL123" s="298"/>
      <c r="BM123" s="298"/>
      <c r="BN123" s="298"/>
      <c r="BO123" s="298"/>
      <c r="BP123" s="298"/>
      <c r="BQ123" s="298"/>
      <c r="BR123" s="298"/>
      <c r="BS123" s="298"/>
      <c r="BT123" s="298"/>
      <c r="BU123" s="298"/>
      <c r="BV123" s="298"/>
      <c r="BW123" s="298"/>
      <c r="BX123" s="298"/>
      <c r="BY123" s="298"/>
      <c r="BZ123" s="298"/>
      <c r="CA123" s="298"/>
      <c r="CB123" s="298"/>
      <c r="CC123" s="298"/>
      <c r="CD123" s="298"/>
      <c r="CE123" s="298"/>
      <c r="CF123" s="298"/>
      <c r="CG123" s="298"/>
      <c r="CH123" s="298"/>
      <c r="CI123" s="298"/>
      <c r="CJ123" s="298"/>
      <c r="CK123" s="298"/>
      <c r="CL123" s="298"/>
      <c r="CM123" s="298"/>
      <c r="CN123" s="298"/>
      <c r="CO123" s="298"/>
      <c r="CP123" s="298"/>
      <c r="CQ123" s="298"/>
      <c r="CR123" s="298"/>
      <c r="CS123" s="298"/>
      <c r="CT123" s="298"/>
      <c r="CU123" s="298"/>
      <c r="CV123" s="298"/>
      <c r="CW123" s="298"/>
      <c r="CX123" s="298"/>
      <c r="CY123" s="298"/>
      <c r="CZ123" s="298"/>
      <c r="DA123" s="298"/>
      <c r="DB123" s="298"/>
      <c r="DC123" s="298"/>
      <c r="DD123" s="298"/>
      <c r="DE123" s="298"/>
      <c r="DF123" s="298"/>
      <c r="DG123" s="298"/>
      <c r="DH123" s="298"/>
      <c r="DI123" s="298"/>
      <c r="DJ123" s="298"/>
      <c r="DK123" s="298"/>
      <c r="DL123" s="298"/>
      <c r="DM123" s="298"/>
      <c r="DN123" s="298"/>
      <c r="DO123" s="298"/>
      <c r="DP123" s="298"/>
    </row>
    <row r="124" spans="1:120" ht="13.95" customHeight="1" x14ac:dyDescent="0.3">
      <c r="A124" s="334" t="s">
        <v>387</v>
      </c>
      <c r="B124" s="330"/>
      <c r="C124" s="238" t="s">
        <v>388</v>
      </c>
      <c r="D124" s="331" t="s">
        <v>216</v>
      </c>
      <c r="E124" s="16" t="s">
        <v>216</v>
      </c>
      <c r="F124" s="227" t="s">
        <v>165</v>
      </c>
      <c r="G124" s="327"/>
      <c r="H124" s="244" t="s">
        <v>321</v>
      </c>
      <c r="I124" s="328" t="s">
        <v>234</v>
      </c>
      <c r="J124" s="327" t="s">
        <v>353</v>
      </c>
      <c r="K124" s="320">
        <v>2400</v>
      </c>
      <c r="L124" s="320">
        <f t="shared" si="24"/>
        <v>2400</v>
      </c>
      <c r="M124" s="276">
        <f>K124-L124</f>
        <v>0</v>
      </c>
    </row>
    <row r="125" spans="1:120" s="20" customFormat="1" ht="20.55" customHeight="1" x14ac:dyDescent="0.3">
      <c r="A125" s="393" t="s">
        <v>252</v>
      </c>
      <c r="B125" s="394"/>
      <c r="C125" s="394"/>
      <c r="D125" s="394"/>
      <c r="E125" s="394"/>
      <c r="F125" s="394"/>
      <c r="G125" s="394"/>
      <c r="H125" s="394"/>
      <c r="I125" s="394"/>
      <c r="J125" s="395"/>
      <c r="K125" s="333">
        <f>SUM(K124)</f>
        <v>2400</v>
      </c>
      <c r="L125" s="333">
        <f>SUM(L124)</f>
        <v>2400</v>
      </c>
      <c r="M125" s="277">
        <f>SUM(M109:M124)</f>
        <v>0</v>
      </c>
      <c r="T125"/>
      <c r="U125" s="298"/>
      <c r="V125" s="298"/>
      <c r="W125" s="298"/>
      <c r="X125" s="298"/>
      <c r="Y125" s="298"/>
      <c r="Z125" s="298"/>
      <c r="AA125" s="298"/>
      <c r="AB125" s="298"/>
      <c r="AC125" s="298"/>
      <c r="AD125" s="298"/>
      <c r="AE125" s="298"/>
      <c r="AF125" s="298"/>
      <c r="AG125" s="298"/>
      <c r="AH125" s="298"/>
      <c r="AI125" s="298"/>
      <c r="AJ125" s="298"/>
      <c r="AK125" s="298"/>
      <c r="AL125" s="298"/>
      <c r="AM125" s="298"/>
      <c r="AN125" s="298"/>
      <c r="AO125" s="298"/>
      <c r="AP125" s="298"/>
      <c r="AQ125" s="298"/>
      <c r="AR125" s="298"/>
      <c r="AS125" s="298"/>
      <c r="AT125" s="298"/>
      <c r="AU125" s="298"/>
      <c r="AV125" s="298"/>
      <c r="AW125" s="298"/>
      <c r="AX125" s="298"/>
      <c r="AY125" s="298"/>
      <c r="AZ125" s="298"/>
      <c r="BA125" s="298"/>
      <c r="BB125" s="298"/>
      <c r="BC125" s="298"/>
      <c r="BD125" s="298"/>
      <c r="BE125" s="298"/>
      <c r="BF125" s="298"/>
      <c r="BG125" s="298"/>
      <c r="BH125" s="298"/>
      <c r="BI125" s="298"/>
      <c r="BJ125" s="298"/>
      <c r="BK125" s="298"/>
      <c r="BL125" s="298"/>
      <c r="BM125" s="298"/>
      <c r="BN125" s="298"/>
      <c r="BO125" s="298"/>
      <c r="BP125" s="298"/>
      <c r="BQ125" s="298"/>
      <c r="BR125" s="298"/>
      <c r="BS125" s="298"/>
      <c r="BT125" s="298"/>
      <c r="BU125" s="298"/>
      <c r="BV125" s="298"/>
      <c r="BW125" s="298"/>
      <c r="BX125" s="298"/>
      <c r="BY125" s="298"/>
      <c r="BZ125" s="298"/>
      <c r="CA125" s="298"/>
      <c r="CB125" s="298"/>
      <c r="CC125" s="298"/>
      <c r="CD125" s="298"/>
      <c r="CE125" s="298"/>
      <c r="CF125" s="298"/>
      <c r="CG125" s="298"/>
      <c r="CH125" s="298"/>
      <c r="CI125" s="298"/>
      <c r="CJ125" s="298"/>
      <c r="CK125" s="298"/>
      <c r="CL125" s="298"/>
      <c r="CM125" s="298"/>
      <c r="CN125" s="298"/>
      <c r="CO125" s="298"/>
      <c r="CP125" s="298"/>
      <c r="CQ125" s="298"/>
      <c r="CR125" s="298"/>
      <c r="CS125" s="298"/>
      <c r="CT125" s="298"/>
      <c r="CU125" s="298"/>
      <c r="CV125" s="298"/>
      <c r="CW125" s="298"/>
      <c r="CX125" s="298"/>
      <c r="CY125" s="298"/>
      <c r="CZ125" s="298"/>
      <c r="DA125" s="298"/>
      <c r="DB125" s="298"/>
      <c r="DC125" s="298"/>
      <c r="DD125" s="298"/>
      <c r="DE125" s="298"/>
      <c r="DF125" s="298"/>
      <c r="DG125" s="298"/>
      <c r="DH125" s="298"/>
      <c r="DI125" s="298"/>
      <c r="DJ125" s="298"/>
      <c r="DK125" s="298"/>
      <c r="DL125" s="298"/>
      <c r="DM125" s="298"/>
      <c r="DN125" s="298"/>
      <c r="DO125" s="298"/>
      <c r="DP125" s="298"/>
    </row>
    <row r="126" spans="1:120" s="298" customFormat="1" x14ac:dyDescent="0.3">
      <c r="A126" s="308" t="s">
        <v>265</v>
      </c>
      <c r="B126" s="305"/>
      <c r="C126" s="305"/>
      <c r="D126" s="305"/>
      <c r="E126" s="379"/>
      <c r="F126" s="305"/>
      <c r="G126" s="305"/>
      <c r="H126" s="305"/>
      <c r="I126" s="305"/>
      <c r="J126" s="306"/>
      <c r="K126" s="25">
        <f>K117+K119+K121+K123+K125</f>
        <v>169800</v>
      </c>
      <c r="L126" s="25">
        <f>L117+L119+L121+L123+L125</f>
        <v>169800</v>
      </c>
      <c r="M126" s="25">
        <f>M117+M119+M121+M123+M125</f>
        <v>0</v>
      </c>
    </row>
    <row r="127" spans="1:120" s="298" customFormat="1" x14ac:dyDescent="0.3">
      <c r="A127" s="404" t="s">
        <v>189</v>
      </c>
      <c r="B127" s="405"/>
      <c r="C127" s="405"/>
      <c r="D127" s="405"/>
      <c r="E127" s="405"/>
      <c r="F127" s="405"/>
      <c r="G127" s="405"/>
      <c r="H127" s="405"/>
      <c r="I127" s="405"/>
      <c r="J127" s="405"/>
      <c r="K127" s="405"/>
      <c r="L127" s="405"/>
      <c r="M127" s="406"/>
    </row>
    <row r="128" spans="1:120" s="298" customFormat="1" ht="22.8" customHeight="1" x14ac:dyDescent="0.3">
      <c r="A128" s="273" t="s">
        <v>22</v>
      </c>
      <c r="B128" s="251" t="s">
        <v>23</v>
      </c>
      <c r="C128" s="251" t="s">
        <v>24</v>
      </c>
      <c r="D128" s="419" t="s">
        <v>25</v>
      </c>
      <c r="E128" s="420"/>
      <c r="F128" s="421" t="s">
        <v>30</v>
      </c>
      <c r="G128" s="256"/>
      <c r="H128" s="423" t="s">
        <v>26</v>
      </c>
      <c r="I128" s="424"/>
      <c r="J128" s="424"/>
      <c r="K128" s="424"/>
      <c r="L128" s="424"/>
      <c r="M128" s="425"/>
    </row>
    <row r="129" spans="1:13" s="298" customFormat="1" ht="22.8" customHeight="1" x14ac:dyDescent="0.3">
      <c r="A129" s="274" t="s">
        <v>27</v>
      </c>
      <c r="B129" s="7" t="s">
        <v>28</v>
      </c>
      <c r="C129" s="7" t="s">
        <v>29</v>
      </c>
      <c r="D129" s="8" t="s">
        <v>65</v>
      </c>
      <c r="E129" s="27" t="s">
        <v>66</v>
      </c>
      <c r="F129" s="422"/>
      <c r="G129" s="10" t="s">
        <v>31</v>
      </c>
      <c r="H129" s="9" t="s">
        <v>32</v>
      </c>
      <c r="I129" s="9" t="s">
        <v>33</v>
      </c>
      <c r="J129" s="9" t="s">
        <v>34</v>
      </c>
      <c r="K129" s="318" t="s">
        <v>168</v>
      </c>
      <c r="L129" s="318" t="s">
        <v>406</v>
      </c>
      <c r="M129" s="275" t="s">
        <v>359</v>
      </c>
    </row>
    <row r="130" spans="1:13" s="298" customFormat="1" x14ac:dyDescent="0.3">
      <c r="A130" s="460" t="s">
        <v>179</v>
      </c>
      <c r="B130" s="14"/>
      <c r="C130" s="24" t="s">
        <v>389</v>
      </c>
      <c r="D130" s="16" t="s">
        <v>216</v>
      </c>
      <c r="E130" s="16" t="s">
        <v>216</v>
      </c>
      <c r="F130" s="224" t="s">
        <v>127</v>
      </c>
      <c r="G130" s="18"/>
      <c r="H130" s="244" t="s">
        <v>215</v>
      </c>
      <c r="I130" s="18" t="s">
        <v>39</v>
      </c>
      <c r="J130" s="22" t="s">
        <v>59</v>
      </c>
      <c r="K130" s="321">
        <f>'HR Plan'!M12</f>
        <v>41836.25</v>
      </c>
      <c r="L130" s="321">
        <f>K130</f>
        <v>41836.25</v>
      </c>
      <c r="M130" s="276">
        <f t="shared" ref="M130:M140" si="25">K130-L130</f>
        <v>0</v>
      </c>
    </row>
    <row r="131" spans="1:13" s="298" customFormat="1" x14ac:dyDescent="0.3">
      <c r="A131" s="461"/>
      <c r="B131" s="14"/>
      <c r="C131" s="24" t="s">
        <v>390</v>
      </c>
      <c r="D131" s="16" t="s">
        <v>216</v>
      </c>
      <c r="E131" s="16" t="s">
        <v>216</v>
      </c>
      <c r="F131" s="224" t="s">
        <v>127</v>
      </c>
      <c r="G131" s="18"/>
      <c r="H131" s="244" t="s">
        <v>215</v>
      </c>
      <c r="I131" s="18" t="s">
        <v>39</v>
      </c>
      <c r="J131" s="22" t="s">
        <v>59</v>
      </c>
      <c r="K131" s="321">
        <f>'HR Plan'!M13</f>
        <v>32526</v>
      </c>
      <c r="L131" s="321">
        <f t="shared" ref="L131:L138" si="26">K131</f>
        <v>32526</v>
      </c>
      <c r="M131" s="276">
        <f t="shared" si="25"/>
        <v>0</v>
      </c>
    </row>
    <row r="132" spans="1:13" s="298" customFormat="1" x14ac:dyDescent="0.3">
      <c r="A132" s="461"/>
      <c r="B132" s="14"/>
      <c r="C132" s="24" t="s">
        <v>391</v>
      </c>
      <c r="D132" s="16" t="s">
        <v>216</v>
      </c>
      <c r="E132" s="16" t="s">
        <v>216</v>
      </c>
      <c r="F132" s="224" t="s">
        <v>127</v>
      </c>
      <c r="G132" s="18"/>
      <c r="H132" s="244" t="s">
        <v>215</v>
      </c>
      <c r="I132" s="18" t="s">
        <v>39</v>
      </c>
      <c r="J132" s="22" t="s">
        <v>59</v>
      </c>
      <c r="K132" s="321">
        <f>'HR Plan'!M14</f>
        <v>91933</v>
      </c>
      <c r="L132" s="321">
        <f t="shared" si="26"/>
        <v>91933</v>
      </c>
      <c r="M132" s="276">
        <f t="shared" si="25"/>
        <v>0</v>
      </c>
    </row>
    <row r="133" spans="1:13" s="298" customFormat="1" x14ac:dyDescent="0.3">
      <c r="A133" s="461"/>
      <c r="B133" s="14"/>
      <c r="C133" s="24" t="s">
        <v>255</v>
      </c>
      <c r="D133" s="16" t="s">
        <v>216</v>
      </c>
      <c r="E133" s="16" t="s">
        <v>216</v>
      </c>
      <c r="F133" s="224" t="s">
        <v>127</v>
      </c>
      <c r="G133" s="18"/>
      <c r="H133" s="244" t="s">
        <v>215</v>
      </c>
      <c r="I133" s="18" t="s">
        <v>39</v>
      </c>
      <c r="J133" s="22" t="s">
        <v>191</v>
      </c>
      <c r="K133" s="321">
        <f>'HR Plan'!M15</f>
        <v>30361</v>
      </c>
      <c r="L133" s="321">
        <f t="shared" si="26"/>
        <v>30361</v>
      </c>
      <c r="M133" s="276">
        <f t="shared" si="25"/>
        <v>0</v>
      </c>
    </row>
    <row r="134" spans="1:13" s="298" customFormat="1" x14ac:dyDescent="0.3">
      <c r="A134" s="461"/>
      <c r="B134" s="14"/>
      <c r="C134" s="24" t="s">
        <v>392</v>
      </c>
      <c r="D134" s="16" t="s">
        <v>216</v>
      </c>
      <c r="E134" s="16" t="s">
        <v>216</v>
      </c>
      <c r="F134" s="224" t="s">
        <v>127</v>
      </c>
      <c r="G134" s="18"/>
      <c r="H134" s="244" t="s">
        <v>215</v>
      </c>
      <c r="I134" s="18" t="s">
        <v>39</v>
      </c>
      <c r="J134" s="22" t="s">
        <v>400</v>
      </c>
      <c r="K134" s="321">
        <f>'HR Plan'!M16</f>
        <v>18905</v>
      </c>
      <c r="L134" s="321">
        <f t="shared" ref="L134" si="27">K134</f>
        <v>18905</v>
      </c>
      <c r="M134" s="276">
        <f t="shared" ref="M134" si="28">K134-L134</f>
        <v>0</v>
      </c>
    </row>
    <row r="135" spans="1:13" s="298" customFormat="1" x14ac:dyDescent="0.3">
      <c r="A135" s="461"/>
      <c r="B135" s="14"/>
      <c r="C135" s="24" t="s">
        <v>326</v>
      </c>
      <c r="D135" s="16" t="s">
        <v>216</v>
      </c>
      <c r="E135" s="16" t="s">
        <v>216</v>
      </c>
      <c r="F135" s="224" t="s">
        <v>127</v>
      </c>
      <c r="G135" s="18"/>
      <c r="H135" s="244" t="s">
        <v>215</v>
      </c>
      <c r="I135" s="18" t="s">
        <v>39</v>
      </c>
      <c r="J135" s="22" t="s">
        <v>161</v>
      </c>
      <c r="K135" s="321">
        <v>40000</v>
      </c>
      <c r="L135" s="321">
        <f t="shared" si="26"/>
        <v>40000</v>
      </c>
      <c r="M135" s="276">
        <f t="shared" si="25"/>
        <v>0</v>
      </c>
    </row>
    <row r="136" spans="1:13" s="298" customFormat="1" x14ac:dyDescent="0.3">
      <c r="A136" s="461"/>
      <c r="B136" s="14"/>
      <c r="C136" s="24" t="s">
        <v>256</v>
      </c>
      <c r="D136" s="16" t="s">
        <v>216</v>
      </c>
      <c r="E136" s="16" t="s">
        <v>216</v>
      </c>
      <c r="F136" s="224" t="s">
        <v>127</v>
      </c>
      <c r="G136" s="18"/>
      <c r="H136" s="244" t="s">
        <v>215</v>
      </c>
      <c r="I136" s="18" t="s">
        <v>39</v>
      </c>
      <c r="J136" s="22" t="s">
        <v>257</v>
      </c>
      <c r="K136" s="321">
        <f>'Procurement Plan'!F14</f>
        <v>30000</v>
      </c>
      <c r="L136" s="321">
        <f t="shared" si="26"/>
        <v>30000</v>
      </c>
      <c r="M136" s="276">
        <f t="shared" si="25"/>
        <v>0</v>
      </c>
    </row>
    <row r="137" spans="1:13" ht="13.95" customHeight="1" x14ac:dyDescent="0.3">
      <c r="A137" s="461"/>
      <c r="B137" s="14"/>
      <c r="C137" s="24" t="s">
        <v>190</v>
      </c>
      <c r="D137" s="16" t="s">
        <v>216</v>
      </c>
      <c r="E137" s="16" t="s">
        <v>216</v>
      </c>
      <c r="F137" s="224" t="s">
        <v>127</v>
      </c>
      <c r="G137" s="18"/>
      <c r="H137" s="244" t="s">
        <v>215</v>
      </c>
      <c r="I137" s="18" t="s">
        <v>39</v>
      </c>
      <c r="J137" s="22" t="s">
        <v>192</v>
      </c>
      <c r="K137" s="321">
        <v>2000</v>
      </c>
      <c r="L137" s="321">
        <f t="shared" si="26"/>
        <v>2000</v>
      </c>
      <c r="M137" s="276">
        <f t="shared" si="25"/>
        <v>0</v>
      </c>
    </row>
    <row r="138" spans="1:13" ht="13.95" customHeight="1" x14ac:dyDescent="0.3">
      <c r="A138" s="461"/>
      <c r="B138" s="14"/>
      <c r="C138" s="24" t="s">
        <v>401</v>
      </c>
      <c r="D138" s="16" t="s">
        <v>216</v>
      </c>
      <c r="E138" s="16" t="s">
        <v>216</v>
      </c>
      <c r="F138" s="224" t="s">
        <v>127</v>
      </c>
      <c r="G138" s="18"/>
      <c r="H138" s="244" t="s">
        <v>215</v>
      </c>
      <c r="I138" s="18" t="s">
        <v>39</v>
      </c>
      <c r="J138" s="22" t="s">
        <v>299</v>
      </c>
      <c r="K138" s="321">
        <v>25000</v>
      </c>
      <c r="L138" s="321">
        <f t="shared" si="26"/>
        <v>25000</v>
      </c>
      <c r="M138" s="276">
        <f t="shared" si="25"/>
        <v>0</v>
      </c>
    </row>
    <row r="139" spans="1:13" x14ac:dyDescent="0.3">
      <c r="A139" s="461"/>
      <c r="B139" s="14"/>
      <c r="C139" s="24" t="s">
        <v>402</v>
      </c>
      <c r="D139" s="16" t="s">
        <v>216</v>
      </c>
      <c r="E139" s="16" t="s">
        <v>216</v>
      </c>
      <c r="F139" s="224" t="s">
        <v>127</v>
      </c>
      <c r="G139" s="18"/>
      <c r="H139" s="244" t="s">
        <v>321</v>
      </c>
      <c r="I139" s="244" t="s">
        <v>234</v>
      </c>
      <c r="J139" s="22" t="s">
        <v>404</v>
      </c>
      <c r="K139" s="321">
        <v>54773</v>
      </c>
      <c r="L139" s="321">
        <f t="shared" ref="L139:L140" si="29">K139</f>
        <v>54773</v>
      </c>
      <c r="M139" s="276">
        <f t="shared" si="25"/>
        <v>0</v>
      </c>
    </row>
    <row r="140" spans="1:13" x14ac:dyDescent="0.3">
      <c r="A140" s="461"/>
      <c r="B140" s="14"/>
      <c r="C140" s="24" t="s">
        <v>403</v>
      </c>
      <c r="D140" s="16" t="s">
        <v>216</v>
      </c>
      <c r="E140" s="16" t="s">
        <v>216</v>
      </c>
      <c r="F140" s="297" t="s">
        <v>127</v>
      </c>
      <c r="G140" s="18"/>
      <c r="H140" s="244" t="s">
        <v>321</v>
      </c>
      <c r="I140" s="244" t="s">
        <v>234</v>
      </c>
      <c r="J140" s="22" t="s">
        <v>405</v>
      </c>
      <c r="K140" s="321">
        <v>40897</v>
      </c>
      <c r="L140" s="321">
        <f t="shared" si="29"/>
        <v>40897</v>
      </c>
      <c r="M140" s="276">
        <f t="shared" si="25"/>
        <v>0</v>
      </c>
    </row>
    <row r="141" spans="1:13" x14ac:dyDescent="0.3">
      <c r="A141" s="280" t="s">
        <v>58</v>
      </c>
      <c r="B141" s="252"/>
      <c r="C141" s="252"/>
      <c r="D141" s="252"/>
      <c r="E141" s="379"/>
      <c r="F141" s="252"/>
      <c r="G141" s="252"/>
      <c r="H141" s="252"/>
      <c r="I141" s="252"/>
      <c r="J141" s="253"/>
      <c r="K141" s="25">
        <f>SUM(K130:K140)</f>
        <v>408231.25</v>
      </c>
      <c r="L141" s="25">
        <f>SUM(L130:L140)</f>
        <v>408231.25</v>
      </c>
      <c r="M141" s="278">
        <f>SUM(M130:M140)</f>
        <v>0</v>
      </c>
    </row>
    <row r="142" spans="1:13" x14ac:dyDescent="0.3">
      <c r="A142" s="284" t="s">
        <v>63</v>
      </c>
      <c r="B142" s="26"/>
      <c r="C142" s="26"/>
      <c r="D142" s="26"/>
      <c r="E142" s="26"/>
      <c r="F142" s="26"/>
      <c r="G142" s="26"/>
      <c r="H142" s="26"/>
      <c r="I142" s="26"/>
      <c r="J142" s="26"/>
      <c r="K142" s="322">
        <f>K53+K86+K98+K126+K141+K108</f>
        <v>1761662.8367223861</v>
      </c>
      <c r="L142" s="322">
        <f>L53+L86+L98+L126+L141+L108</f>
        <v>1761662.8367223861</v>
      </c>
      <c r="M142" s="285">
        <f>M53+M86+M98+M141</f>
        <v>0</v>
      </c>
    </row>
    <row r="143" spans="1:13" x14ac:dyDescent="0.3">
      <c r="A143" s="470" t="s">
        <v>64</v>
      </c>
      <c r="B143" s="471"/>
      <c r="C143" s="471"/>
      <c r="D143" s="471"/>
      <c r="E143" s="471"/>
      <c r="F143" s="471"/>
      <c r="G143" s="471"/>
      <c r="H143" s="471"/>
      <c r="I143" s="471"/>
      <c r="J143" s="471"/>
      <c r="K143" s="471"/>
      <c r="L143" s="471"/>
      <c r="M143" s="472"/>
    </row>
    <row r="144" spans="1:13" ht="15" thickBot="1" x14ac:dyDescent="0.35">
      <c r="A144" s="473"/>
      <c r="B144" s="474"/>
      <c r="C144" s="474"/>
      <c r="D144" s="474"/>
      <c r="E144" s="474"/>
      <c r="F144" s="474"/>
      <c r="G144" s="474"/>
      <c r="H144" s="474"/>
      <c r="I144" s="474"/>
      <c r="J144" s="474"/>
      <c r="K144" s="474"/>
      <c r="L144" s="474"/>
      <c r="M144" s="475"/>
    </row>
    <row r="146" spans="1:22" x14ac:dyDescent="0.3">
      <c r="A146" s="298"/>
      <c r="B146" s="298"/>
      <c r="C146" s="298"/>
      <c r="D146" s="298"/>
      <c r="E146" s="298"/>
      <c r="F146" s="298"/>
      <c r="G146" s="298"/>
      <c r="H146" s="298"/>
      <c r="I146" s="298"/>
      <c r="J146" s="298"/>
      <c r="K146" s="301"/>
      <c r="L146" s="301"/>
      <c r="M146" s="298"/>
    </row>
    <row r="147" spans="1:22" x14ac:dyDescent="0.3">
      <c r="A147" s="298"/>
      <c r="B147" s="298"/>
      <c r="C147" s="298"/>
      <c r="D147" s="298"/>
      <c r="E147" s="298"/>
      <c r="F147" s="298"/>
      <c r="G147" s="298"/>
      <c r="H147" s="298"/>
      <c r="I147" s="298"/>
      <c r="J147" s="298"/>
      <c r="K147" s="301"/>
      <c r="M147" s="298"/>
    </row>
    <row r="148" spans="1:22" x14ac:dyDescent="0.3">
      <c r="A148" s="298"/>
      <c r="B148" s="298"/>
      <c r="C148" s="298"/>
      <c r="D148" s="298"/>
      <c r="E148" s="298"/>
      <c r="F148" s="298"/>
      <c r="G148" s="298"/>
      <c r="H148" s="298"/>
      <c r="I148" s="298"/>
      <c r="J148" s="298"/>
      <c r="K148" s="301"/>
      <c r="L148" s="301"/>
      <c r="M148" s="298"/>
    </row>
    <row r="149" spans="1:22" x14ac:dyDescent="0.3">
      <c r="A149" s="298"/>
      <c r="B149" s="298"/>
      <c r="C149" s="298"/>
      <c r="D149" s="298"/>
      <c r="E149" s="298"/>
      <c r="F149" s="298"/>
      <c r="G149" s="298"/>
      <c r="H149" s="298"/>
      <c r="I149" s="298"/>
      <c r="J149" s="298"/>
      <c r="K149" s="301"/>
      <c r="L149" s="301"/>
      <c r="M149" s="298"/>
    </row>
    <row r="150" spans="1:22" x14ac:dyDescent="0.3">
      <c r="A150" s="298"/>
      <c r="B150" s="298"/>
      <c r="C150" s="298"/>
      <c r="D150" s="298"/>
      <c r="E150" s="298"/>
      <c r="F150" s="298"/>
      <c r="G150" s="298"/>
      <c r="H150" s="298"/>
      <c r="I150" s="298"/>
      <c r="J150" s="298"/>
      <c r="K150" s="301"/>
      <c r="L150" s="301"/>
      <c r="M150" s="298"/>
    </row>
    <row r="151" spans="1:22" x14ac:dyDescent="0.3">
      <c r="A151" s="298"/>
      <c r="B151" s="298"/>
      <c r="C151" s="298"/>
      <c r="D151" s="298"/>
      <c r="E151" s="298"/>
      <c r="F151" s="298"/>
      <c r="G151" s="298"/>
      <c r="H151" s="298"/>
      <c r="I151" s="298"/>
      <c r="J151" s="298"/>
      <c r="K151" s="301"/>
      <c r="L151" s="301"/>
      <c r="M151" s="301"/>
    </row>
    <row r="152" spans="1:22" x14ac:dyDescent="0.3">
      <c r="A152" s="298"/>
      <c r="B152" s="298"/>
      <c r="C152" s="298"/>
      <c r="D152" s="298"/>
      <c r="E152" s="298"/>
      <c r="F152" s="298"/>
      <c r="G152" s="298"/>
      <c r="H152" s="298"/>
      <c r="I152" s="298"/>
      <c r="J152" s="298"/>
      <c r="K152" s="301"/>
      <c r="L152" s="301"/>
      <c r="M152" s="298"/>
    </row>
    <row r="153" spans="1:22" x14ac:dyDescent="0.3">
      <c r="A153" s="298"/>
      <c r="B153" s="298"/>
      <c r="C153" s="298"/>
      <c r="D153" s="298"/>
      <c r="E153" s="298"/>
      <c r="F153" s="298"/>
      <c r="G153" s="298"/>
      <c r="H153" s="298"/>
      <c r="I153" s="298"/>
      <c r="J153" s="298"/>
      <c r="K153" s="301"/>
      <c r="L153" s="301"/>
      <c r="M153" s="301"/>
      <c r="V153" s="301"/>
    </row>
    <row r="154" spans="1:22" x14ac:dyDescent="0.3">
      <c r="A154" s="298"/>
      <c r="B154" s="298"/>
      <c r="C154" s="298"/>
      <c r="D154" s="298"/>
      <c r="E154" s="298"/>
      <c r="F154" s="298"/>
      <c r="G154" s="298"/>
      <c r="H154" s="298"/>
      <c r="I154" s="298"/>
      <c r="J154" s="298"/>
      <c r="K154" s="301"/>
      <c r="L154" s="301"/>
      <c r="M154" s="298"/>
    </row>
    <row r="155" spans="1:22" x14ac:dyDescent="0.3">
      <c r="A155" s="298"/>
      <c r="B155" s="298"/>
      <c r="C155" s="298"/>
      <c r="D155" s="298"/>
      <c r="E155" s="298"/>
      <c r="F155" s="298"/>
      <c r="G155" s="298"/>
      <c r="H155" s="298"/>
      <c r="I155" s="298"/>
      <c r="J155" s="298"/>
      <c r="K155" s="301"/>
      <c r="L155" s="301"/>
      <c r="M155" s="298"/>
    </row>
    <row r="156" spans="1:22" x14ac:dyDescent="0.3">
      <c r="A156" s="298"/>
      <c r="B156" s="298"/>
      <c r="C156" s="298"/>
      <c r="D156" s="298"/>
      <c r="E156" s="298"/>
      <c r="F156" s="298"/>
      <c r="G156" s="298"/>
      <c r="H156" s="298"/>
      <c r="I156" s="298"/>
      <c r="J156" s="298"/>
      <c r="K156" s="301"/>
      <c r="L156" s="301"/>
      <c r="M156" s="298"/>
    </row>
    <row r="157" spans="1:22" x14ac:dyDescent="0.3">
      <c r="A157" s="298"/>
      <c r="B157" s="298"/>
      <c r="C157" s="298"/>
      <c r="D157" s="298"/>
      <c r="E157" s="298"/>
      <c r="F157" s="298"/>
      <c r="G157" s="298"/>
      <c r="H157" s="298"/>
      <c r="I157" s="298"/>
      <c r="J157" s="298"/>
      <c r="K157" s="301"/>
      <c r="L157" s="301"/>
      <c r="M157" s="298"/>
    </row>
    <row r="158" spans="1:22" x14ac:dyDescent="0.3">
      <c r="A158" s="298"/>
      <c r="B158" s="298"/>
      <c r="C158" s="298"/>
      <c r="D158" s="298"/>
      <c r="E158" s="298"/>
      <c r="F158" s="298"/>
      <c r="G158" s="298"/>
      <c r="H158" s="298"/>
      <c r="I158" s="298"/>
      <c r="J158" s="298"/>
      <c r="K158" s="301"/>
      <c r="L158" s="301"/>
      <c r="M158" s="298"/>
    </row>
    <row r="159" spans="1:22" x14ac:dyDescent="0.3">
      <c r="A159" s="298"/>
      <c r="B159" s="298"/>
      <c r="C159" s="298"/>
      <c r="D159" s="298"/>
      <c r="E159" s="298"/>
      <c r="F159" s="298"/>
      <c r="G159" s="298"/>
      <c r="H159" s="298"/>
      <c r="I159" s="298"/>
      <c r="J159" s="298"/>
      <c r="K159" s="301"/>
      <c r="L159" s="301"/>
      <c r="M159" s="298"/>
    </row>
    <row r="160" spans="1:22" x14ac:dyDescent="0.3">
      <c r="A160" s="298"/>
      <c r="B160" s="298"/>
      <c r="C160" s="298"/>
      <c r="D160" s="298"/>
      <c r="E160" s="298"/>
      <c r="F160" s="298"/>
      <c r="G160" s="298"/>
      <c r="H160" s="298"/>
      <c r="I160" s="298"/>
      <c r="J160" s="298"/>
      <c r="K160" s="301"/>
      <c r="L160" s="301"/>
      <c r="M160" s="298"/>
    </row>
    <row r="161" spans="1:13" x14ac:dyDescent="0.3">
      <c r="A161" s="298"/>
      <c r="B161" s="298"/>
      <c r="C161" s="298"/>
      <c r="D161" s="298"/>
      <c r="E161" s="298"/>
      <c r="F161" s="298"/>
      <c r="G161" s="298"/>
      <c r="H161" s="298"/>
      <c r="I161" s="298"/>
      <c r="J161" s="298"/>
      <c r="K161" s="301"/>
      <c r="L161" s="301"/>
      <c r="M161" s="298"/>
    </row>
    <row r="162" spans="1:13" x14ac:dyDescent="0.3">
      <c r="A162" s="298"/>
      <c r="B162" s="298"/>
      <c r="C162" s="298"/>
      <c r="D162" s="298"/>
      <c r="E162" s="298"/>
      <c r="F162" s="298"/>
      <c r="G162" s="298"/>
      <c r="H162" s="298"/>
      <c r="I162" s="298"/>
      <c r="J162" s="298"/>
      <c r="K162" s="301"/>
      <c r="L162" s="301"/>
      <c r="M162" s="298"/>
    </row>
    <row r="163" spans="1:13" x14ac:dyDescent="0.3">
      <c r="A163" s="298"/>
      <c r="B163" s="298"/>
      <c r="C163" s="298"/>
      <c r="D163" s="298"/>
      <c r="E163" s="298"/>
      <c r="F163" s="298"/>
      <c r="G163" s="298"/>
      <c r="H163" s="298"/>
      <c r="I163" s="298"/>
      <c r="J163" s="298"/>
      <c r="K163" s="301"/>
      <c r="L163" s="301"/>
      <c r="M163" s="298"/>
    </row>
    <row r="164" spans="1:13" x14ac:dyDescent="0.3">
      <c r="A164" s="298"/>
      <c r="B164" s="298"/>
      <c r="C164" s="298"/>
      <c r="D164" s="298"/>
      <c r="E164" s="298"/>
      <c r="F164" s="298"/>
      <c r="G164" s="298"/>
      <c r="H164" s="298"/>
      <c r="I164" s="298"/>
      <c r="J164" s="298"/>
      <c r="K164" s="301"/>
      <c r="L164" s="301"/>
      <c r="M164" s="298"/>
    </row>
    <row r="165" spans="1:13" x14ac:dyDescent="0.3">
      <c r="A165" s="298"/>
      <c r="B165" s="298"/>
      <c r="C165" s="298"/>
      <c r="D165" s="298"/>
      <c r="E165" s="298"/>
      <c r="F165" s="298"/>
      <c r="G165" s="298"/>
      <c r="H165" s="298"/>
      <c r="I165" s="298"/>
      <c r="J165" s="298"/>
      <c r="K165" s="301"/>
      <c r="L165" s="301"/>
      <c r="M165" s="298"/>
    </row>
    <row r="166" spans="1:13" x14ac:dyDescent="0.3">
      <c r="A166" s="298"/>
      <c r="B166" s="298"/>
      <c r="C166" s="298"/>
      <c r="D166" s="298"/>
      <c r="E166" s="298"/>
      <c r="F166" s="298"/>
      <c r="G166" s="298"/>
      <c r="H166" s="298"/>
      <c r="I166" s="298"/>
      <c r="J166" s="298"/>
      <c r="K166" s="301"/>
      <c r="L166" s="301"/>
      <c r="M166" s="298"/>
    </row>
  </sheetData>
  <sheetProtection formatColumns="0" insertColumns="0" deleteColumns="0"/>
  <autoFilter ref="A22:M144" xr:uid="{6FBD4B9D-31E1-45C7-B3A1-BB8F4D0539D6}"/>
  <mergeCells count="71">
    <mergeCell ref="A143:M144"/>
    <mergeCell ref="A25:A47"/>
    <mergeCell ref="A60:A76"/>
    <mergeCell ref="A130:A140"/>
    <mergeCell ref="A48:J48"/>
    <mergeCell ref="A127:M127"/>
    <mergeCell ref="H128:M128"/>
    <mergeCell ref="H101:M101"/>
    <mergeCell ref="D128:E128"/>
    <mergeCell ref="F101:F102"/>
    <mergeCell ref="F128:F129"/>
    <mergeCell ref="D101:E101"/>
    <mergeCell ref="A49:A51"/>
    <mergeCell ref="H110:M110"/>
    <mergeCell ref="A117:J117"/>
    <mergeCell ref="A77:J77"/>
    <mergeCell ref="A78:A84"/>
    <mergeCell ref="D110:E110"/>
    <mergeCell ref="F110:F111"/>
    <mergeCell ref="A87:M87"/>
    <mergeCell ref="A99:M99"/>
    <mergeCell ref="C89:F91"/>
    <mergeCell ref="H89:M91"/>
    <mergeCell ref="C88:F88"/>
    <mergeCell ref="H92:M92"/>
    <mergeCell ref="D92:E92"/>
    <mergeCell ref="A109:M109"/>
    <mergeCell ref="A103:A106"/>
    <mergeCell ref="C13:K13"/>
    <mergeCell ref="A1:M1"/>
    <mergeCell ref="N1:S10"/>
    <mergeCell ref="A2:M2"/>
    <mergeCell ref="A3:M3"/>
    <mergeCell ref="C4:M4"/>
    <mergeCell ref="C5:M5"/>
    <mergeCell ref="C6:M6"/>
    <mergeCell ref="C7:M7"/>
    <mergeCell ref="C8:M8"/>
    <mergeCell ref="A9:B10"/>
    <mergeCell ref="C9:M10"/>
    <mergeCell ref="C11:M11"/>
    <mergeCell ref="C12:K12"/>
    <mergeCell ref="D21:E21"/>
    <mergeCell ref="F21:F22"/>
    <mergeCell ref="F92:F93"/>
    <mergeCell ref="H21:M21"/>
    <mergeCell ref="A24:J24"/>
    <mergeCell ref="H58:M58"/>
    <mergeCell ref="D58:E58"/>
    <mergeCell ref="F58:F59"/>
    <mergeCell ref="A53:J53"/>
    <mergeCell ref="A54:M54"/>
    <mergeCell ref="C55:M55"/>
    <mergeCell ref="A56:B57"/>
    <mergeCell ref="C56:F57"/>
    <mergeCell ref="H56:M57"/>
    <mergeCell ref="A85:J85"/>
    <mergeCell ref="A52:J52"/>
    <mergeCell ref="C14:K14"/>
    <mergeCell ref="A18:M18"/>
    <mergeCell ref="A19:B20"/>
    <mergeCell ref="C19:F20"/>
    <mergeCell ref="H19:M20"/>
    <mergeCell ref="D16:E16"/>
    <mergeCell ref="A123:J123"/>
    <mergeCell ref="A125:J125"/>
    <mergeCell ref="A97:J97"/>
    <mergeCell ref="A119:J119"/>
    <mergeCell ref="A121:J121"/>
    <mergeCell ref="A112:A116"/>
    <mergeCell ref="A107:J107"/>
  </mergeCells>
  <phoneticPr fontId="41" type="noConversion"/>
  <dataValidations disablePrompts="1" count="2">
    <dataValidation type="list" allowBlank="1" showInputMessage="1" showErrorMessage="1" sqref="M12" xr:uid="{00000000-0002-0000-0000-000000000000}">
      <formula1>#REF!</formula1>
    </dataValidation>
    <dataValidation type="list" allowBlank="1" showInputMessage="1" showErrorMessage="1" sqref="M13" xr:uid="{00000000-0002-0000-0000-000001000000}">
      <formula1>#REF!</formula1>
    </dataValidation>
  </dataValidations>
  <pageMargins left="0.7" right="0.7" top="0.75" bottom="0.75" header="0.3" footer="0.3"/>
  <pageSetup scale="60" fitToHeight="0" orientation="landscape"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6A37C1-BDD3-4B1A-9071-6903525345D4}">
  <sheetPr>
    <tabColor rgb="FFFF0000"/>
  </sheetPr>
  <dimension ref="A1:I237"/>
  <sheetViews>
    <sheetView showGridLines="0" topLeftCell="A14" zoomScale="120" zoomScaleNormal="120" workbookViewId="0">
      <selection activeCell="C3" sqref="C3:C10"/>
    </sheetView>
  </sheetViews>
  <sheetFormatPr defaultRowHeight="14.4" x14ac:dyDescent="0.3"/>
  <cols>
    <col min="1" max="1" width="14.5546875" customWidth="1"/>
    <col min="2" max="2" width="24.77734375" customWidth="1"/>
    <col min="3" max="3" width="22.21875" customWidth="1"/>
    <col min="4" max="4" width="25.21875" customWidth="1"/>
    <col min="5" max="6" width="18.5546875" customWidth="1"/>
    <col min="8" max="8" width="9.77734375" customWidth="1"/>
    <col min="9" max="9" width="16" customWidth="1"/>
  </cols>
  <sheetData>
    <row r="1" spans="1:9" x14ac:dyDescent="0.3">
      <c r="A1" s="357"/>
      <c r="B1" s="357"/>
      <c r="C1" s="357"/>
      <c r="D1" s="357"/>
      <c r="E1" s="358" t="s">
        <v>138</v>
      </c>
      <c r="F1" s="358"/>
      <c r="G1" s="358"/>
      <c r="H1" s="357"/>
      <c r="I1" s="191"/>
    </row>
    <row r="2" spans="1:9" s="141" customFormat="1" ht="41.4" x14ac:dyDescent="0.3">
      <c r="A2" s="358" t="s">
        <v>137</v>
      </c>
      <c r="B2" s="358" t="s">
        <v>136</v>
      </c>
      <c r="C2" s="358" t="s">
        <v>135</v>
      </c>
      <c r="D2" s="358" t="s">
        <v>134</v>
      </c>
      <c r="E2" s="358">
        <v>2021</v>
      </c>
      <c r="F2" s="358" t="s">
        <v>308</v>
      </c>
      <c r="G2" s="358" t="s">
        <v>306</v>
      </c>
      <c r="H2" s="358" t="s">
        <v>316</v>
      </c>
      <c r="I2" s="358" t="s">
        <v>133</v>
      </c>
    </row>
    <row r="3" spans="1:9" ht="65.55" customHeight="1" x14ac:dyDescent="0.3">
      <c r="A3" s="481" t="s">
        <v>270</v>
      </c>
      <c r="B3" s="486" t="s">
        <v>271</v>
      </c>
      <c r="C3" s="483" t="s">
        <v>305</v>
      </c>
      <c r="D3" s="354" t="s">
        <v>272</v>
      </c>
      <c r="E3" s="354" t="s">
        <v>274</v>
      </c>
      <c r="F3" s="354" t="s">
        <v>309</v>
      </c>
      <c r="G3" s="354" t="s">
        <v>307</v>
      </c>
      <c r="H3" s="190" t="s">
        <v>317</v>
      </c>
      <c r="I3" s="519">
        <v>155170</v>
      </c>
    </row>
    <row r="4" spans="1:9" ht="69" x14ac:dyDescent="0.3">
      <c r="A4" s="481"/>
      <c r="B4" s="487"/>
      <c r="C4" s="484"/>
      <c r="D4" s="354" t="s">
        <v>273</v>
      </c>
      <c r="E4" s="359" t="s">
        <v>304</v>
      </c>
      <c r="F4" s="377" t="s">
        <v>314</v>
      </c>
      <c r="G4" s="354" t="s">
        <v>307</v>
      </c>
      <c r="H4" s="190" t="s">
        <v>318</v>
      </c>
      <c r="I4" s="520"/>
    </row>
    <row r="5" spans="1:9" ht="41.4" x14ac:dyDescent="0.3">
      <c r="A5" s="481"/>
      <c r="B5" s="487"/>
      <c r="C5" s="484"/>
      <c r="D5" s="354"/>
      <c r="E5" s="354"/>
      <c r="F5" s="354"/>
      <c r="G5" s="354" t="s">
        <v>307</v>
      </c>
      <c r="H5" s="190" t="s">
        <v>319</v>
      </c>
      <c r="I5" s="520"/>
    </row>
    <row r="6" spans="1:9" ht="13.95" customHeight="1" x14ac:dyDescent="0.3">
      <c r="A6" s="481"/>
      <c r="B6" s="487"/>
      <c r="C6" s="484"/>
      <c r="D6" s="354"/>
      <c r="E6" s="354"/>
      <c r="F6" s="354"/>
      <c r="G6" s="354" t="s">
        <v>307</v>
      </c>
      <c r="H6" s="190"/>
      <c r="I6" s="520"/>
    </row>
    <row r="7" spans="1:9" x14ac:dyDescent="0.3">
      <c r="A7" s="481"/>
      <c r="B7" s="487"/>
      <c r="C7" s="484"/>
      <c r="D7" s="354"/>
      <c r="E7" s="354"/>
      <c r="F7" s="354"/>
      <c r="G7" s="354" t="s">
        <v>307</v>
      </c>
      <c r="H7" s="190"/>
      <c r="I7" s="520"/>
    </row>
    <row r="8" spans="1:9" x14ac:dyDescent="0.3">
      <c r="A8" s="481"/>
      <c r="B8" s="487"/>
      <c r="C8" s="484"/>
      <c r="D8" s="354"/>
      <c r="E8" s="354"/>
      <c r="F8" s="354"/>
      <c r="G8" s="354" t="s">
        <v>307</v>
      </c>
      <c r="H8" s="190"/>
      <c r="I8" s="520"/>
    </row>
    <row r="9" spans="1:9" x14ac:dyDescent="0.3">
      <c r="A9" s="481"/>
      <c r="B9" s="487"/>
      <c r="C9" s="484"/>
      <c r="D9" s="354"/>
      <c r="E9" s="354"/>
      <c r="F9" s="354"/>
      <c r="G9" s="354" t="s">
        <v>307</v>
      </c>
      <c r="H9" s="190"/>
      <c r="I9" s="520"/>
    </row>
    <row r="10" spans="1:9" x14ac:dyDescent="0.3">
      <c r="A10" s="481"/>
      <c r="B10" s="488"/>
      <c r="C10" s="485"/>
      <c r="D10" s="354"/>
      <c r="E10" s="354"/>
      <c r="F10" s="354"/>
      <c r="G10" s="354" t="s">
        <v>307</v>
      </c>
      <c r="H10" s="190"/>
      <c r="I10" s="520"/>
    </row>
    <row r="11" spans="1:9" x14ac:dyDescent="0.3">
      <c r="A11" s="173"/>
      <c r="B11" s="189"/>
      <c r="C11" s="173"/>
      <c r="D11" s="173"/>
      <c r="E11" s="173"/>
      <c r="F11" s="179"/>
      <c r="G11" s="354" t="s">
        <v>307</v>
      </c>
      <c r="H11" s="175"/>
      <c r="I11" s="521"/>
    </row>
    <row r="12" spans="1:9" x14ac:dyDescent="0.3">
      <c r="A12" s="173"/>
      <c r="B12" s="189"/>
      <c r="C12" s="173"/>
      <c r="D12" s="173"/>
      <c r="E12" s="173"/>
      <c r="F12" s="173"/>
      <c r="G12" s="354" t="s">
        <v>307</v>
      </c>
      <c r="H12" s="188"/>
      <c r="I12" s="378"/>
    </row>
    <row r="13" spans="1:9" ht="27.6" x14ac:dyDescent="0.3">
      <c r="A13" s="481" t="s">
        <v>275</v>
      </c>
      <c r="B13" s="486" t="s">
        <v>276</v>
      </c>
      <c r="C13" s="478" t="s">
        <v>311</v>
      </c>
      <c r="D13" s="190" t="s">
        <v>312</v>
      </c>
      <c r="E13" s="354" t="s">
        <v>310</v>
      </c>
      <c r="F13" s="184"/>
      <c r="G13" s="354" t="s">
        <v>307</v>
      </c>
      <c r="H13" s="526" t="s">
        <v>317</v>
      </c>
      <c r="I13" s="519">
        <v>473136</v>
      </c>
    </row>
    <row r="14" spans="1:9" ht="27.6" x14ac:dyDescent="0.3">
      <c r="A14" s="481"/>
      <c r="B14" s="487"/>
      <c r="C14" s="478"/>
      <c r="D14" s="354" t="s">
        <v>313</v>
      </c>
      <c r="E14" s="354" t="s">
        <v>281</v>
      </c>
      <c r="F14" s="183" t="s">
        <v>315</v>
      </c>
      <c r="G14" s="354" t="s">
        <v>307</v>
      </c>
      <c r="H14" s="527"/>
      <c r="I14" s="520"/>
    </row>
    <row r="15" spans="1:9" ht="41.4" x14ac:dyDescent="0.3">
      <c r="A15" s="481"/>
      <c r="B15" s="487"/>
      <c r="C15" s="478"/>
      <c r="D15" s="354" t="s">
        <v>277</v>
      </c>
      <c r="E15" s="354" t="s">
        <v>282</v>
      </c>
      <c r="F15" s="183"/>
      <c r="G15" s="354" t="s">
        <v>307</v>
      </c>
      <c r="H15" s="527"/>
      <c r="I15" s="520"/>
    </row>
    <row r="16" spans="1:9" ht="55.2" x14ac:dyDescent="0.3">
      <c r="A16" s="481"/>
      <c r="B16" s="487"/>
      <c r="C16" s="478"/>
      <c r="D16" s="354" t="s">
        <v>278</v>
      </c>
      <c r="E16" s="354" t="s">
        <v>283</v>
      </c>
      <c r="F16" s="183" t="s">
        <v>309</v>
      </c>
      <c r="G16" s="354" t="s">
        <v>307</v>
      </c>
      <c r="H16" s="527"/>
      <c r="I16" s="520"/>
    </row>
    <row r="17" spans="1:9" ht="82.8" x14ac:dyDescent="0.3">
      <c r="A17" s="481"/>
      <c r="B17" s="487"/>
      <c r="C17" s="478"/>
      <c r="D17" s="354" t="s">
        <v>279</v>
      </c>
      <c r="E17" s="354" t="s">
        <v>284</v>
      </c>
      <c r="F17" s="183" t="s">
        <v>309</v>
      </c>
      <c r="G17" s="354" t="s">
        <v>307</v>
      </c>
      <c r="H17" s="527"/>
      <c r="I17" s="520"/>
    </row>
    <row r="18" spans="1:9" ht="96.6" x14ac:dyDescent="0.3">
      <c r="A18" s="481"/>
      <c r="B18" s="487"/>
      <c r="C18" s="478"/>
      <c r="D18" s="354" t="s">
        <v>280</v>
      </c>
      <c r="E18" s="354" t="s">
        <v>285</v>
      </c>
      <c r="F18" s="183" t="s">
        <v>309</v>
      </c>
      <c r="G18" s="354" t="s">
        <v>307</v>
      </c>
      <c r="H18" s="527"/>
      <c r="I18" s="520"/>
    </row>
    <row r="19" spans="1:9" x14ac:dyDescent="0.3">
      <c r="A19" s="481"/>
      <c r="B19" s="487"/>
      <c r="C19" s="478"/>
      <c r="D19" s="354"/>
      <c r="E19" s="354"/>
      <c r="F19" s="183"/>
      <c r="G19" s="354" t="s">
        <v>307</v>
      </c>
      <c r="H19" s="527"/>
      <c r="I19" s="520"/>
    </row>
    <row r="20" spans="1:9" x14ac:dyDescent="0.3">
      <c r="A20" s="481"/>
      <c r="B20" s="488"/>
      <c r="C20" s="478"/>
      <c r="D20" s="354"/>
      <c r="E20" s="354"/>
      <c r="F20" s="182"/>
      <c r="G20" s="354" t="s">
        <v>307</v>
      </c>
      <c r="H20" s="528"/>
      <c r="I20" s="520"/>
    </row>
    <row r="21" spans="1:9" x14ac:dyDescent="0.3">
      <c r="A21" s="481"/>
      <c r="B21" s="181"/>
      <c r="C21" s="173"/>
      <c r="D21" s="173"/>
      <c r="E21" s="173"/>
      <c r="F21" s="179"/>
      <c r="G21" s="354" t="s">
        <v>307</v>
      </c>
      <c r="H21" s="175"/>
      <c r="I21" s="520"/>
    </row>
    <row r="22" spans="1:9" x14ac:dyDescent="0.3">
      <c r="A22" s="481"/>
      <c r="B22" s="477"/>
      <c r="C22" s="481"/>
      <c r="D22" s="354"/>
      <c r="E22" s="354"/>
      <c r="F22" s="184"/>
      <c r="G22" s="354" t="s">
        <v>307</v>
      </c>
      <c r="H22" s="526"/>
      <c r="I22" s="520"/>
    </row>
    <row r="23" spans="1:9" x14ac:dyDescent="0.3">
      <c r="A23" s="481"/>
      <c r="B23" s="477"/>
      <c r="C23" s="481"/>
      <c r="D23" s="354"/>
      <c r="E23" s="354"/>
      <c r="F23" s="183"/>
      <c r="G23" s="354" t="s">
        <v>307</v>
      </c>
      <c r="H23" s="527"/>
      <c r="I23" s="520"/>
    </row>
    <row r="24" spans="1:9" x14ac:dyDescent="0.3">
      <c r="A24" s="481"/>
      <c r="B24" s="477"/>
      <c r="C24" s="481"/>
      <c r="D24" s="354"/>
      <c r="E24" s="354"/>
      <c r="F24" s="183"/>
      <c r="G24" s="354" t="s">
        <v>307</v>
      </c>
      <c r="H24" s="527"/>
      <c r="I24" s="520"/>
    </row>
    <row r="25" spans="1:9" x14ac:dyDescent="0.3">
      <c r="A25" s="481"/>
      <c r="B25" s="477"/>
      <c r="C25" s="481"/>
      <c r="D25" s="354"/>
      <c r="E25" s="354"/>
      <c r="F25" s="183"/>
      <c r="G25" s="354" t="s">
        <v>307</v>
      </c>
      <c r="H25" s="527"/>
      <c r="I25" s="520"/>
    </row>
    <row r="26" spans="1:9" x14ac:dyDescent="0.3">
      <c r="A26" s="481"/>
      <c r="B26" s="477"/>
      <c r="C26" s="481"/>
      <c r="D26" s="354"/>
      <c r="E26" s="354"/>
      <c r="F26" s="183"/>
      <c r="G26" s="354" t="s">
        <v>307</v>
      </c>
      <c r="H26" s="527"/>
      <c r="I26" s="520"/>
    </row>
    <row r="27" spans="1:9" x14ac:dyDescent="0.3">
      <c r="A27" s="481"/>
      <c r="B27" s="477"/>
      <c r="C27" s="481"/>
      <c r="D27" s="354"/>
      <c r="E27" s="354"/>
      <c r="F27" s="183"/>
      <c r="G27" s="354" t="s">
        <v>307</v>
      </c>
      <c r="H27" s="527"/>
      <c r="I27" s="520"/>
    </row>
    <row r="28" spans="1:9" x14ac:dyDescent="0.3">
      <c r="A28" s="481"/>
      <c r="B28" s="477"/>
      <c r="C28" s="481"/>
      <c r="D28" s="354"/>
      <c r="E28" s="354"/>
      <c r="F28" s="183"/>
      <c r="G28" s="354" t="s">
        <v>307</v>
      </c>
      <c r="H28" s="527"/>
      <c r="I28" s="520"/>
    </row>
    <row r="29" spans="1:9" x14ac:dyDescent="0.3">
      <c r="A29" s="481"/>
      <c r="B29" s="477"/>
      <c r="C29" s="481"/>
      <c r="D29" s="354"/>
      <c r="E29" s="354"/>
      <c r="F29" s="182"/>
      <c r="G29" s="354" t="s">
        <v>307</v>
      </c>
      <c r="H29" s="528"/>
      <c r="I29" s="520"/>
    </row>
    <row r="30" spans="1:9" x14ac:dyDescent="0.3">
      <c r="A30" s="173"/>
      <c r="B30" s="174"/>
      <c r="C30" s="173"/>
      <c r="D30" s="173"/>
      <c r="E30" s="173"/>
      <c r="F30" s="179"/>
      <c r="G30" s="354" t="s">
        <v>307</v>
      </c>
      <c r="H30" s="175"/>
      <c r="I30" s="521"/>
    </row>
    <row r="31" spans="1:9" ht="41.4" x14ac:dyDescent="0.3">
      <c r="A31" s="481" t="s">
        <v>286</v>
      </c>
      <c r="B31" s="482" t="s">
        <v>287</v>
      </c>
      <c r="C31" s="478" t="s">
        <v>288</v>
      </c>
      <c r="D31" s="354" t="s">
        <v>289</v>
      </c>
      <c r="E31" s="354" t="s">
        <v>292</v>
      </c>
      <c r="F31" s="184" t="s">
        <v>315</v>
      </c>
      <c r="G31" s="354" t="s">
        <v>307</v>
      </c>
      <c r="H31" s="529" t="s">
        <v>320</v>
      </c>
      <c r="I31" s="522">
        <v>55400</v>
      </c>
    </row>
    <row r="32" spans="1:9" ht="27.6" x14ac:dyDescent="0.3">
      <c r="A32" s="481"/>
      <c r="B32" s="482"/>
      <c r="C32" s="478"/>
      <c r="D32" s="354" t="s">
        <v>290</v>
      </c>
      <c r="E32" s="354" t="s">
        <v>293</v>
      </c>
      <c r="F32" s="183" t="s">
        <v>309</v>
      </c>
      <c r="G32" s="354" t="s">
        <v>307</v>
      </c>
      <c r="H32" s="524"/>
      <c r="I32" s="523"/>
    </row>
    <row r="33" spans="1:9" ht="96" customHeight="1" x14ac:dyDescent="0.3">
      <c r="A33" s="481"/>
      <c r="B33" s="482"/>
      <c r="C33" s="478"/>
      <c r="D33" s="354" t="s">
        <v>291</v>
      </c>
      <c r="E33" s="354" t="s">
        <v>294</v>
      </c>
      <c r="F33" s="183" t="s">
        <v>309</v>
      </c>
      <c r="G33" s="354" t="s">
        <v>307</v>
      </c>
      <c r="H33" s="524"/>
      <c r="I33" s="523"/>
    </row>
    <row r="34" spans="1:9" x14ac:dyDescent="0.3">
      <c r="A34" s="481"/>
      <c r="B34" s="482"/>
      <c r="C34" s="478"/>
      <c r="D34" s="354"/>
      <c r="E34" s="354"/>
      <c r="F34" s="183"/>
      <c r="G34" s="354" t="s">
        <v>307</v>
      </c>
      <c r="H34" s="524"/>
      <c r="I34" s="523"/>
    </row>
    <row r="35" spans="1:9" x14ac:dyDescent="0.3">
      <c r="A35" s="481"/>
      <c r="B35" s="482"/>
      <c r="C35" s="478"/>
      <c r="D35" s="354"/>
      <c r="E35" s="354"/>
      <c r="F35" s="183"/>
      <c r="G35" s="354" t="s">
        <v>307</v>
      </c>
      <c r="H35" s="524"/>
      <c r="I35" s="523"/>
    </row>
    <row r="36" spans="1:9" x14ac:dyDescent="0.3">
      <c r="A36" s="481"/>
      <c r="B36" s="482"/>
      <c r="C36" s="478"/>
      <c r="D36" s="354"/>
      <c r="E36" s="354"/>
      <c r="F36" s="183"/>
      <c r="G36" s="354" t="s">
        <v>307</v>
      </c>
      <c r="H36" s="524"/>
      <c r="I36" s="523"/>
    </row>
    <row r="37" spans="1:9" x14ac:dyDescent="0.3">
      <c r="A37" s="481"/>
      <c r="B37" s="482"/>
      <c r="C37" s="478"/>
      <c r="D37" s="354"/>
      <c r="E37" s="354"/>
      <c r="F37" s="183"/>
      <c r="G37" s="183"/>
      <c r="H37" s="524"/>
      <c r="I37" s="523"/>
    </row>
    <row r="38" spans="1:9" x14ac:dyDescent="0.3">
      <c r="A38" s="481"/>
      <c r="B38" s="482"/>
      <c r="C38" s="478"/>
      <c r="D38" s="356"/>
      <c r="E38" s="354"/>
      <c r="F38" s="183"/>
      <c r="G38" s="183"/>
      <c r="H38" s="524"/>
      <c r="I38" s="183"/>
    </row>
    <row r="39" spans="1:9" x14ac:dyDescent="0.3">
      <c r="A39" s="364"/>
      <c r="B39" s="174"/>
      <c r="C39" s="173"/>
      <c r="D39" s="174"/>
      <c r="E39" s="173"/>
      <c r="F39" s="179"/>
      <c r="G39" s="179"/>
      <c r="H39" s="172"/>
      <c r="I39" s="183"/>
    </row>
    <row r="40" spans="1:9" ht="64.95" customHeight="1" x14ac:dyDescent="0.3">
      <c r="A40" s="479" t="s">
        <v>295</v>
      </c>
      <c r="B40" s="477" t="s">
        <v>296</v>
      </c>
      <c r="C40" s="478" t="s">
        <v>297</v>
      </c>
      <c r="D40" s="178" t="s">
        <v>296</v>
      </c>
      <c r="E40" s="178" t="s">
        <v>298</v>
      </c>
      <c r="F40" s="184"/>
      <c r="G40" s="184"/>
      <c r="H40" s="526" t="s">
        <v>317</v>
      </c>
      <c r="I40" s="522">
        <v>40500</v>
      </c>
    </row>
    <row r="41" spans="1:9" x14ac:dyDescent="0.3">
      <c r="A41" s="480"/>
      <c r="B41" s="477"/>
      <c r="C41" s="478"/>
      <c r="D41" s="178"/>
      <c r="E41" s="178"/>
      <c r="F41" s="183"/>
      <c r="G41" s="183"/>
      <c r="H41" s="527"/>
      <c r="I41" s="524"/>
    </row>
    <row r="42" spans="1:9" x14ac:dyDescent="0.3">
      <c r="A42" s="480"/>
      <c r="B42" s="477"/>
      <c r="C42" s="478"/>
      <c r="D42" s="178"/>
      <c r="E42" s="178"/>
      <c r="F42" s="183"/>
      <c r="G42" s="183"/>
      <c r="H42" s="527"/>
      <c r="I42" s="524"/>
    </row>
    <row r="43" spans="1:9" x14ac:dyDescent="0.3">
      <c r="A43" s="480"/>
      <c r="B43" s="477"/>
      <c r="C43" s="478"/>
      <c r="D43" s="178"/>
      <c r="E43" s="178"/>
      <c r="F43" s="183"/>
      <c r="G43" s="183"/>
      <c r="H43" s="527"/>
      <c r="I43" s="524"/>
    </row>
    <row r="44" spans="1:9" x14ac:dyDescent="0.3">
      <c r="A44" s="480"/>
      <c r="B44" s="477"/>
      <c r="C44" s="478"/>
      <c r="D44" s="178"/>
      <c r="E44" s="178"/>
      <c r="F44" s="183"/>
      <c r="G44" s="183"/>
      <c r="H44" s="527"/>
      <c r="I44" s="524"/>
    </row>
    <row r="45" spans="1:9" x14ac:dyDescent="0.3">
      <c r="A45" s="480"/>
      <c r="B45" s="477"/>
      <c r="C45" s="478"/>
      <c r="D45" s="178"/>
      <c r="E45" s="178"/>
      <c r="F45" s="183"/>
      <c r="G45" s="183"/>
      <c r="H45" s="527"/>
      <c r="I45" s="524"/>
    </row>
    <row r="46" spans="1:9" x14ac:dyDescent="0.3">
      <c r="A46" s="480"/>
      <c r="B46" s="477"/>
      <c r="C46" s="478"/>
      <c r="D46" s="178"/>
      <c r="E46" s="178"/>
      <c r="F46" s="183"/>
      <c r="G46" s="183"/>
      <c r="H46" s="527"/>
      <c r="I46" s="524"/>
    </row>
    <row r="47" spans="1:9" x14ac:dyDescent="0.3">
      <c r="A47" s="480"/>
      <c r="B47" s="477"/>
      <c r="C47" s="478"/>
      <c r="D47" s="178"/>
      <c r="E47" s="178"/>
      <c r="F47" s="183"/>
      <c r="G47" s="183"/>
      <c r="H47" s="527"/>
      <c r="I47" s="524"/>
    </row>
    <row r="48" spans="1:9" x14ac:dyDescent="0.3">
      <c r="A48" s="480"/>
      <c r="B48" s="174"/>
      <c r="C48" s="173"/>
      <c r="D48" s="173"/>
      <c r="E48" s="173"/>
      <c r="F48" s="179"/>
      <c r="G48" s="179"/>
      <c r="H48" s="175"/>
      <c r="I48" s="525"/>
    </row>
    <row r="49" spans="1:9" x14ac:dyDescent="0.3">
      <c r="A49" s="369"/>
      <c r="B49" s="482"/>
      <c r="C49" s="481"/>
      <c r="D49" s="178"/>
      <c r="E49" s="178"/>
      <c r="F49" s="354"/>
      <c r="G49" s="354"/>
      <c r="H49" s="530"/>
      <c r="I49" s="176"/>
    </row>
    <row r="50" spans="1:9" x14ac:dyDescent="0.3">
      <c r="A50" s="369"/>
      <c r="B50" s="482"/>
      <c r="C50" s="481"/>
      <c r="D50" s="178"/>
      <c r="E50" s="178"/>
      <c r="F50" s="354"/>
      <c r="G50" s="354"/>
      <c r="H50" s="530"/>
      <c r="I50" s="176"/>
    </row>
    <row r="51" spans="1:9" x14ac:dyDescent="0.3">
      <c r="A51" s="369"/>
      <c r="B51" s="482"/>
      <c r="C51" s="481"/>
      <c r="D51" s="178"/>
      <c r="E51" s="178"/>
      <c r="F51" s="354"/>
      <c r="G51" s="354"/>
      <c r="H51" s="530"/>
      <c r="I51" s="176"/>
    </row>
    <row r="52" spans="1:9" x14ac:dyDescent="0.3">
      <c r="A52" s="369"/>
      <c r="B52" s="482"/>
      <c r="C52" s="481"/>
      <c r="D52" s="178"/>
      <c r="E52" s="178"/>
      <c r="F52" s="354"/>
      <c r="G52" s="354"/>
      <c r="H52" s="530"/>
      <c r="I52" s="176"/>
    </row>
    <row r="53" spans="1:9" x14ac:dyDescent="0.3">
      <c r="A53" s="369"/>
      <c r="B53" s="482"/>
      <c r="C53" s="481"/>
      <c r="D53" s="178"/>
      <c r="E53" s="178"/>
      <c r="F53" s="354"/>
      <c r="G53" s="354"/>
      <c r="H53" s="530"/>
      <c r="I53" s="176"/>
    </row>
    <row r="54" spans="1:9" x14ac:dyDescent="0.3">
      <c r="A54" s="369"/>
      <c r="B54" s="482"/>
      <c r="C54" s="481"/>
      <c r="D54" s="178"/>
      <c r="E54" s="178"/>
      <c r="F54" s="354"/>
      <c r="G54" s="354"/>
      <c r="H54" s="530"/>
      <c r="I54" s="176"/>
    </row>
    <row r="55" spans="1:9" x14ac:dyDescent="0.3">
      <c r="A55" s="369"/>
      <c r="B55" s="482"/>
      <c r="C55" s="481"/>
      <c r="D55" s="178"/>
      <c r="E55" s="178"/>
      <c r="F55" s="354"/>
      <c r="G55" s="354"/>
      <c r="H55" s="530"/>
      <c r="I55" s="176"/>
    </row>
    <row r="56" spans="1:9" x14ac:dyDescent="0.3">
      <c r="A56" s="369"/>
      <c r="B56" s="482"/>
      <c r="C56" s="481"/>
      <c r="D56" s="178"/>
      <c r="E56" s="178"/>
      <c r="F56" s="354"/>
      <c r="G56" s="354"/>
      <c r="H56" s="530"/>
      <c r="I56" s="176"/>
    </row>
    <row r="57" spans="1:9" x14ac:dyDescent="0.3">
      <c r="A57" s="369"/>
      <c r="B57" s="174"/>
      <c r="C57" s="173"/>
      <c r="D57" s="173"/>
      <c r="E57" s="173"/>
      <c r="F57" s="364"/>
      <c r="G57" s="364"/>
      <c r="H57" s="187"/>
      <c r="I57" s="171"/>
    </row>
    <row r="58" spans="1:9" x14ac:dyDescent="0.3">
      <c r="A58" s="369"/>
      <c r="B58" s="482"/>
      <c r="C58" s="481"/>
      <c r="D58" s="178"/>
      <c r="E58" s="178"/>
      <c r="F58" s="184"/>
      <c r="G58" s="184"/>
      <c r="H58" s="526"/>
      <c r="I58" s="176"/>
    </row>
    <row r="59" spans="1:9" x14ac:dyDescent="0.3">
      <c r="A59" s="369"/>
      <c r="B59" s="482"/>
      <c r="C59" s="481"/>
      <c r="D59" s="178"/>
      <c r="E59" s="178"/>
      <c r="F59" s="183"/>
      <c r="G59" s="365"/>
      <c r="H59" s="527"/>
      <c r="I59" s="176"/>
    </row>
    <row r="60" spans="1:9" x14ac:dyDescent="0.3">
      <c r="A60" s="369"/>
      <c r="B60" s="482"/>
      <c r="C60" s="481"/>
      <c r="D60" s="178"/>
      <c r="E60" s="178"/>
      <c r="F60" s="183"/>
      <c r="G60" s="365"/>
      <c r="H60" s="527"/>
      <c r="I60" s="176"/>
    </row>
    <row r="61" spans="1:9" x14ac:dyDescent="0.3">
      <c r="A61" s="369"/>
      <c r="B61" s="482"/>
      <c r="C61" s="481"/>
      <c r="D61" s="178"/>
      <c r="E61" s="178"/>
      <c r="F61" s="183"/>
      <c r="G61" s="365"/>
      <c r="H61" s="527"/>
      <c r="I61" s="176"/>
    </row>
    <row r="62" spans="1:9" x14ac:dyDescent="0.3">
      <c r="A62" s="369"/>
      <c r="B62" s="482"/>
      <c r="C62" s="481"/>
      <c r="D62" s="178"/>
      <c r="E62" s="178"/>
      <c r="F62" s="183"/>
      <c r="G62" s="365"/>
      <c r="H62" s="527"/>
      <c r="I62" s="176"/>
    </row>
    <row r="63" spans="1:9" x14ac:dyDescent="0.3">
      <c r="A63" s="369"/>
      <c r="B63" s="482"/>
      <c r="C63" s="481"/>
      <c r="D63" s="178"/>
      <c r="E63" s="178"/>
      <c r="F63" s="183"/>
      <c r="G63" s="365"/>
      <c r="H63" s="527"/>
      <c r="I63" s="176"/>
    </row>
    <row r="64" spans="1:9" x14ac:dyDescent="0.3">
      <c r="A64" s="369"/>
      <c r="B64" s="482"/>
      <c r="C64" s="481"/>
      <c r="D64" s="178"/>
      <c r="E64" s="178"/>
      <c r="F64" s="183"/>
      <c r="G64" s="365"/>
      <c r="H64" s="527"/>
      <c r="I64" s="176"/>
    </row>
    <row r="65" spans="1:9" x14ac:dyDescent="0.3">
      <c r="A65" s="370"/>
      <c r="B65" s="482"/>
      <c r="C65" s="481"/>
      <c r="D65" s="178"/>
      <c r="E65" s="178"/>
      <c r="F65" s="182"/>
      <c r="G65" s="366"/>
      <c r="H65" s="528"/>
      <c r="I65" s="176"/>
    </row>
    <row r="66" spans="1:9" x14ac:dyDescent="0.3">
      <c r="A66" s="180"/>
      <c r="B66" s="174"/>
      <c r="C66" s="173"/>
      <c r="D66" s="173"/>
      <c r="E66" s="173"/>
      <c r="F66" s="179"/>
      <c r="G66" s="179"/>
      <c r="H66" s="175"/>
      <c r="I66" s="151"/>
    </row>
    <row r="67" spans="1:9" x14ac:dyDescent="0.3">
      <c r="A67" s="489"/>
      <c r="B67" s="490"/>
      <c r="C67" s="489"/>
      <c r="D67" s="156"/>
      <c r="E67" s="156"/>
      <c r="F67" s="360"/>
      <c r="G67" s="360"/>
      <c r="H67" s="493"/>
      <c r="I67" s="155"/>
    </row>
    <row r="68" spans="1:9" x14ac:dyDescent="0.3">
      <c r="A68" s="489"/>
      <c r="B68" s="490"/>
      <c r="C68" s="489"/>
      <c r="D68" s="156"/>
      <c r="E68" s="156"/>
      <c r="F68" s="361"/>
      <c r="G68" s="361"/>
      <c r="H68" s="494"/>
      <c r="I68" s="155"/>
    </row>
    <row r="69" spans="1:9" x14ac:dyDescent="0.3">
      <c r="A69" s="489"/>
      <c r="B69" s="490"/>
      <c r="C69" s="489"/>
      <c r="D69" s="156"/>
      <c r="E69" s="156"/>
      <c r="F69" s="361"/>
      <c r="G69" s="361"/>
      <c r="H69" s="494"/>
      <c r="I69" s="155"/>
    </row>
    <row r="70" spans="1:9" x14ac:dyDescent="0.3">
      <c r="A70" s="489"/>
      <c r="B70" s="490"/>
      <c r="C70" s="489"/>
      <c r="D70" s="156"/>
      <c r="E70" s="156"/>
      <c r="F70" s="361"/>
      <c r="G70" s="361"/>
      <c r="H70" s="494"/>
      <c r="I70" s="155"/>
    </row>
    <row r="71" spans="1:9" x14ac:dyDescent="0.3">
      <c r="A71" s="489"/>
      <c r="B71" s="490"/>
      <c r="C71" s="489"/>
      <c r="D71" s="156"/>
      <c r="E71" s="156"/>
      <c r="F71" s="361"/>
      <c r="G71" s="361"/>
      <c r="H71" s="494"/>
      <c r="I71" s="155"/>
    </row>
    <row r="72" spans="1:9" x14ac:dyDescent="0.3">
      <c r="A72" s="489"/>
      <c r="B72" s="490"/>
      <c r="C72" s="489"/>
      <c r="D72" s="156"/>
      <c r="E72" s="156"/>
      <c r="F72" s="361"/>
      <c r="G72" s="361"/>
      <c r="H72" s="494"/>
      <c r="I72" s="155"/>
    </row>
    <row r="73" spans="1:9" x14ac:dyDescent="0.3">
      <c r="A73" s="489"/>
      <c r="B73" s="490"/>
      <c r="C73" s="489"/>
      <c r="D73" s="156"/>
      <c r="E73" s="156"/>
      <c r="F73" s="361"/>
      <c r="G73" s="361"/>
      <c r="H73" s="494"/>
      <c r="I73" s="155"/>
    </row>
    <row r="74" spans="1:9" x14ac:dyDescent="0.3">
      <c r="A74" s="489"/>
      <c r="B74" s="490"/>
      <c r="C74" s="489"/>
      <c r="D74" s="156"/>
      <c r="E74" s="156"/>
      <c r="F74" s="362"/>
      <c r="G74" s="362"/>
      <c r="H74" s="495"/>
      <c r="I74" s="155"/>
    </row>
    <row r="75" spans="1:9" x14ac:dyDescent="0.3">
      <c r="A75" s="489"/>
      <c r="B75" s="154"/>
      <c r="C75" s="153"/>
      <c r="D75" s="153"/>
      <c r="E75" s="153"/>
      <c r="F75" s="363"/>
      <c r="G75" s="363"/>
      <c r="H75" s="157"/>
      <c r="I75" s="151"/>
    </row>
    <row r="76" spans="1:9" x14ac:dyDescent="0.3">
      <c r="A76" s="489"/>
      <c r="B76" s="490"/>
      <c r="C76" s="489"/>
      <c r="D76" s="156"/>
      <c r="E76" s="156"/>
      <c r="F76" s="360"/>
      <c r="G76" s="360"/>
      <c r="H76" s="493"/>
      <c r="I76" s="155"/>
    </row>
    <row r="77" spans="1:9" x14ac:dyDescent="0.3">
      <c r="A77" s="489"/>
      <c r="B77" s="490"/>
      <c r="C77" s="489"/>
      <c r="D77" s="156"/>
      <c r="E77" s="156"/>
      <c r="F77" s="361"/>
      <c r="G77" s="361"/>
      <c r="H77" s="494"/>
      <c r="I77" s="155"/>
    </row>
    <row r="78" spans="1:9" x14ac:dyDescent="0.3">
      <c r="A78" s="489"/>
      <c r="B78" s="490"/>
      <c r="C78" s="489"/>
      <c r="D78" s="156"/>
      <c r="E78" s="156"/>
      <c r="F78" s="361"/>
      <c r="G78" s="361"/>
      <c r="H78" s="494"/>
      <c r="I78" s="155"/>
    </row>
    <row r="79" spans="1:9" x14ac:dyDescent="0.3">
      <c r="A79" s="489"/>
      <c r="B79" s="490"/>
      <c r="C79" s="489"/>
      <c r="D79" s="156"/>
      <c r="E79" s="156"/>
      <c r="F79" s="361"/>
      <c r="G79" s="361"/>
      <c r="H79" s="494"/>
      <c r="I79" s="155"/>
    </row>
    <row r="80" spans="1:9" x14ac:dyDescent="0.3">
      <c r="A80" s="489"/>
      <c r="B80" s="490"/>
      <c r="C80" s="489"/>
      <c r="D80" s="156"/>
      <c r="E80" s="156"/>
      <c r="F80" s="361"/>
      <c r="G80" s="361"/>
      <c r="H80" s="494"/>
      <c r="I80" s="155"/>
    </row>
    <row r="81" spans="1:9" x14ac:dyDescent="0.3">
      <c r="A81" s="489"/>
      <c r="B81" s="490"/>
      <c r="C81" s="489"/>
      <c r="D81" s="156"/>
      <c r="E81" s="156"/>
      <c r="F81" s="361"/>
      <c r="G81" s="361"/>
      <c r="H81" s="494"/>
      <c r="I81" s="155"/>
    </row>
    <row r="82" spans="1:9" x14ac:dyDescent="0.3">
      <c r="A82" s="489"/>
      <c r="B82" s="490"/>
      <c r="C82" s="489"/>
      <c r="D82" s="156"/>
      <c r="E82" s="156"/>
      <c r="F82" s="361"/>
      <c r="G82" s="361"/>
      <c r="H82" s="494"/>
      <c r="I82" s="155"/>
    </row>
    <row r="83" spans="1:9" x14ac:dyDescent="0.3">
      <c r="A83" s="489"/>
      <c r="B83" s="490"/>
      <c r="C83" s="489"/>
      <c r="D83" s="156"/>
      <c r="E83" s="156"/>
      <c r="F83" s="362"/>
      <c r="G83" s="362"/>
      <c r="H83" s="495"/>
      <c r="I83" s="155"/>
    </row>
    <row r="84" spans="1:9" x14ac:dyDescent="0.3">
      <c r="A84" s="489"/>
      <c r="B84" s="154"/>
      <c r="C84" s="153"/>
      <c r="D84" s="153"/>
      <c r="E84" s="153"/>
      <c r="F84" s="363"/>
      <c r="G84" s="363"/>
      <c r="H84" s="157"/>
      <c r="I84" s="151"/>
    </row>
    <row r="85" spans="1:9" x14ac:dyDescent="0.3">
      <c r="A85" s="489"/>
      <c r="B85" s="490"/>
      <c r="C85" s="489"/>
      <c r="D85" s="156"/>
      <c r="E85" s="156"/>
      <c r="F85" s="360"/>
      <c r="G85" s="360"/>
      <c r="H85" s="493"/>
      <c r="I85" s="155"/>
    </row>
    <row r="86" spans="1:9" x14ac:dyDescent="0.3">
      <c r="A86" s="489"/>
      <c r="B86" s="490"/>
      <c r="C86" s="489"/>
      <c r="D86" s="156"/>
      <c r="E86" s="156"/>
      <c r="F86" s="361"/>
      <c r="G86" s="361"/>
      <c r="H86" s="494"/>
      <c r="I86" s="155"/>
    </row>
    <row r="87" spans="1:9" x14ac:dyDescent="0.3">
      <c r="A87" s="489"/>
      <c r="B87" s="490"/>
      <c r="C87" s="489"/>
      <c r="D87" s="156"/>
      <c r="E87" s="156"/>
      <c r="F87" s="361"/>
      <c r="G87" s="361"/>
      <c r="H87" s="494"/>
      <c r="I87" s="155"/>
    </row>
    <row r="88" spans="1:9" x14ac:dyDescent="0.3">
      <c r="A88" s="489"/>
      <c r="B88" s="490"/>
      <c r="C88" s="489"/>
      <c r="D88" s="156"/>
      <c r="E88" s="156"/>
      <c r="F88" s="361"/>
      <c r="G88" s="361"/>
      <c r="H88" s="494"/>
      <c r="I88" s="155"/>
    </row>
    <row r="89" spans="1:9" x14ac:dyDescent="0.3">
      <c r="A89" s="489"/>
      <c r="B89" s="490"/>
      <c r="C89" s="489"/>
      <c r="D89" s="156"/>
      <c r="E89" s="156"/>
      <c r="F89" s="361"/>
      <c r="G89" s="361"/>
      <c r="H89" s="494"/>
      <c r="I89" s="155"/>
    </row>
    <row r="90" spans="1:9" x14ac:dyDescent="0.3">
      <c r="A90" s="489"/>
      <c r="B90" s="490"/>
      <c r="C90" s="489"/>
      <c r="D90" s="156"/>
      <c r="E90" s="156"/>
      <c r="F90" s="361"/>
      <c r="G90" s="361"/>
      <c r="H90" s="494"/>
      <c r="I90" s="155"/>
    </row>
    <row r="91" spans="1:9" x14ac:dyDescent="0.3">
      <c r="A91" s="489"/>
      <c r="B91" s="490"/>
      <c r="C91" s="489"/>
      <c r="D91" s="156"/>
      <c r="E91" s="156"/>
      <c r="F91" s="361"/>
      <c r="G91" s="361"/>
      <c r="H91" s="494"/>
      <c r="I91" s="155"/>
    </row>
    <row r="92" spans="1:9" x14ac:dyDescent="0.3">
      <c r="A92" s="489"/>
      <c r="B92" s="490"/>
      <c r="C92" s="489"/>
      <c r="D92" s="156"/>
      <c r="E92" s="156"/>
      <c r="F92" s="362"/>
      <c r="G92" s="362"/>
      <c r="H92" s="495"/>
      <c r="I92" s="155"/>
    </row>
    <row r="93" spans="1:9" x14ac:dyDescent="0.3">
      <c r="A93" s="153"/>
      <c r="B93" s="154"/>
      <c r="C93" s="153"/>
      <c r="D93" s="153"/>
      <c r="E93" s="153"/>
      <c r="F93" s="363"/>
      <c r="G93" s="363"/>
      <c r="H93" s="157"/>
      <c r="I93" s="151"/>
    </row>
    <row r="94" spans="1:9" x14ac:dyDescent="0.3">
      <c r="A94" s="489"/>
      <c r="B94" s="491"/>
      <c r="C94" s="489"/>
      <c r="D94" s="156"/>
      <c r="E94" s="156"/>
      <c r="F94" s="360"/>
      <c r="G94" s="360"/>
      <c r="H94" s="493"/>
      <c r="I94" s="155"/>
    </row>
    <row r="95" spans="1:9" x14ac:dyDescent="0.3">
      <c r="A95" s="489"/>
      <c r="B95" s="491"/>
      <c r="C95" s="489"/>
      <c r="D95" s="156"/>
      <c r="E95" s="156"/>
      <c r="F95" s="361"/>
      <c r="G95" s="361"/>
      <c r="H95" s="494"/>
      <c r="I95" s="155"/>
    </row>
    <row r="96" spans="1:9" x14ac:dyDescent="0.3">
      <c r="A96" s="489"/>
      <c r="B96" s="491"/>
      <c r="C96" s="489"/>
      <c r="D96" s="156"/>
      <c r="E96" s="156"/>
      <c r="F96" s="361"/>
      <c r="G96" s="361"/>
      <c r="H96" s="494"/>
      <c r="I96" s="155"/>
    </row>
    <row r="97" spans="1:9" x14ac:dyDescent="0.3">
      <c r="A97" s="489"/>
      <c r="B97" s="491"/>
      <c r="C97" s="489"/>
      <c r="D97" s="156"/>
      <c r="E97" s="156"/>
      <c r="F97" s="361"/>
      <c r="G97" s="361"/>
      <c r="H97" s="494"/>
      <c r="I97" s="155"/>
    </row>
    <row r="98" spans="1:9" x14ac:dyDescent="0.3">
      <c r="A98" s="489"/>
      <c r="B98" s="491"/>
      <c r="C98" s="489"/>
      <c r="D98" s="156"/>
      <c r="E98" s="156"/>
      <c r="F98" s="361"/>
      <c r="G98" s="361"/>
      <c r="H98" s="494"/>
      <c r="I98" s="155"/>
    </row>
    <row r="99" spans="1:9" x14ac:dyDescent="0.3">
      <c r="A99" s="489"/>
      <c r="B99" s="491"/>
      <c r="C99" s="489"/>
      <c r="D99" s="156"/>
      <c r="E99" s="156"/>
      <c r="F99" s="361"/>
      <c r="G99" s="361"/>
      <c r="H99" s="494"/>
      <c r="I99" s="155"/>
    </row>
    <row r="100" spans="1:9" x14ac:dyDescent="0.3">
      <c r="A100" s="489"/>
      <c r="B100" s="491"/>
      <c r="C100" s="489"/>
      <c r="D100" s="156"/>
      <c r="E100" s="156"/>
      <c r="F100" s="361"/>
      <c r="G100" s="361"/>
      <c r="H100" s="494"/>
      <c r="I100" s="155"/>
    </row>
    <row r="101" spans="1:9" x14ac:dyDescent="0.3">
      <c r="A101" s="489"/>
      <c r="B101" s="491"/>
      <c r="C101" s="489"/>
      <c r="D101" s="156"/>
      <c r="E101" s="156"/>
      <c r="F101" s="362"/>
      <c r="G101" s="362"/>
      <c r="H101" s="495"/>
      <c r="I101" s="155"/>
    </row>
    <row r="102" spans="1:9" x14ac:dyDescent="0.3">
      <c r="A102" s="489"/>
      <c r="B102" s="154"/>
      <c r="C102" s="153"/>
      <c r="D102" s="153"/>
      <c r="E102" s="153"/>
      <c r="F102" s="363"/>
      <c r="G102" s="363"/>
      <c r="H102" s="157"/>
      <c r="I102" s="151"/>
    </row>
    <row r="103" spans="1:9" x14ac:dyDescent="0.3">
      <c r="A103" s="489"/>
      <c r="B103" s="491"/>
      <c r="C103" s="489"/>
      <c r="D103" s="156"/>
      <c r="E103" s="156"/>
      <c r="F103" s="360"/>
      <c r="G103" s="360"/>
      <c r="H103" s="493"/>
      <c r="I103" s="155"/>
    </row>
    <row r="104" spans="1:9" x14ac:dyDescent="0.3">
      <c r="A104" s="489"/>
      <c r="B104" s="491"/>
      <c r="C104" s="489"/>
      <c r="D104" s="156"/>
      <c r="E104" s="160"/>
      <c r="F104" s="373"/>
      <c r="G104" s="361"/>
      <c r="H104" s="494"/>
      <c r="I104" s="155"/>
    </row>
    <row r="105" spans="1:9" x14ac:dyDescent="0.3">
      <c r="A105" s="489"/>
      <c r="B105" s="491"/>
      <c r="C105" s="489"/>
      <c r="D105" s="156"/>
      <c r="E105" s="160"/>
      <c r="F105" s="373"/>
      <c r="G105" s="361"/>
      <c r="H105" s="494"/>
      <c r="I105" s="155"/>
    </row>
    <row r="106" spans="1:9" x14ac:dyDescent="0.3">
      <c r="A106" s="489"/>
      <c r="B106" s="491"/>
      <c r="C106" s="489"/>
      <c r="D106" s="156"/>
      <c r="E106" s="160"/>
      <c r="F106" s="373"/>
      <c r="G106" s="361"/>
      <c r="H106" s="494"/>
      <c r="I106" s="155"/>
    </row>
    <row r="107" spans="1:9" x14ac:dyDescent="0.3">
      <c r="A107" s="489"/>
      <c r="B107" s="491"/>
      <c r="C107" s="489"/>
      <c r="D107" s="156"/>
      <c r="E107" s="160"/>
      <c r="F107" s="373"/>
      <c r="G107" s="361"/>
      <c r="H107" s="494"/>
      <c r="I107" s="155"/>
    </row>
    <row r="108" spans="1:9" x14ac:dyDescent="0.3">
      <c r="A108" s="489"/>
      <c r="B108" s="491"/>
      <c r="C108" s="489"/>
      <c r="D108" s="156"/>
      <c r="E108" s="156"/>
      <c r="F108" s="361"/>
      <c r="G108" s="361"/>
      <c r="H108" s="494"/>
      <c r="I108" s="155"/>
    </row>
    <row r="109" spans="1:9" x14ac:dyDescent="0.3">
      <c r="A109" s="489"/>
      <c r="B109" s="491"/>
      <c r="C109" s="489"/>
      <c r="D109" s="156"/>
      <c r="E109" s="156"/>
      <c r="F109" s="361"/>
      <c r="G109" s="361"/>
      <c r="H109" s="494"/>
      <c r="I109" s="155"/>
    </row>
    <row r="110" spans="1:9" x14ac:dyDescent="0.3">
      <c r="A110" s="489"/>
      <c r="B110" s="491"/>
      <c r="C110" s="489"/>
      <c r="D110" s="156"/>
      <c r="E110" s="160"/>
      <c r="F110" s="374"/>
      <c r="G110" s="362"/>
      <c r="H110" s="495"/>
      <c r="I110" s="155"/>
    </row>
    <row r="111" spans="1:9" x14ac:dyDescent="0.3">
      <c r="A111" s="153"/>
      <c r="B111" s="154"/>
      <c r="C111" s="153"/>
      <c r="D111" s="153"/>
      <c r="E111" s="159"/>
      <c r="F111" s="375"/>
      <c r="G111" s="363"/>
      <c r="H111" s="157"/>
      <c r="I111" s="151"/>
    </row>
    <row r="112" spans="1:9" x14ac:dyDescent="0.3">
      <c r="A112" s="489"/>
      <c r="B112" s="491"/>
      <c r="C112" s="489"/>
      <c r="D112" s="156"/>
      <c r="E112" s="156"/>
      <c r="F112" s="360"/>
      <c r="G112" s="360"/>
      <c r="H112" s="493"/>
      <c r="I112" s="155"/>
    </row>
    <row r="113" spans="1:9" x14ac:dyDescent="0.3">
      <c r="A113" s="489"/>
      <c r="B113" s="491"/>
      <c r="C113" s="489"/>
      <c r="D113" s="156"/>
      <c r="E113" s="156"/>
      <c r="F113" s="361"/>
      <c r="G113" s="361"/>
      <c r="H113" s="494"/>
      <c r="I113" s="155"/>
    </row>
    <row r="114" spans="1:9" x14ac:dyDescent="0.3">
      <c r="A114" s="489"/>
      <c r="B114" s="491"/>
      <c r="C114" s="489"/>
      <c r="D114" s="156"/>
      <c r="E114" s="156"/>
      <c r="F114" s="361"/>
      <c r="G114" s="361"/>
      <c r="H114" s="494"/>
      <c r="I114" s="155"/>
    </row>
    <row r="115" spans="1:9" x14ac:dyDescent="0.3">
      <c r="A115" s="489"/>
      <c r="B115" s="491"/>
      <c r="C115" s="489"/>
      <c r="D115" s="156"/>
      <c r="E115" s="156"/>
      <c r="F115" s="361"/>
      <c r="G115" s="361"/>
      <c r="H115" s="494"/>
      <c r="I115" s="155"/>
    </row>
    <row r="116" spans="1:9" x14ac:dyDescent="0.3">
      <c r="A116" s="489"/>
      <c r="B116" s="491"/>
      <c r="C116" s="489"/>
      <c r="D116" s="156"/>
      <c r="E116" s="156"/>
      <c r="F116" s="361"/>
      <c r="G116" s="361"/>
      <c r="H116" s="494"/>
      <c r="I116" s="155"/>
    </row>
    <row r="117" spans="1:9" x14ac:dyDescent="0.3">
      <c r="A117" s="489"/>
      <c r="B117" s="491"/>
      <c r="C117" s="489"/>
      <c r="D117" s="156"/>
      <c r="E117" s="156"/>
      <c r="F117" s="361"/>
      <c r="G117" s="361"/>
      <c r="H117" s="494"/>
      <c r="I117" s="155"/>
    </row>
    <row r="118" spans="1:9" x14ac:dyDescent="0.3">
      <c r="A118" s="489"/>
      <c r="B118" s="491"/>
      <c r="C118" s="489"/>
      <c r="D118" s="156"/>
      <c r="E118" s="156"/>
      <c r="F118" s="361"/>
      <c r="G118" s="361"/>
      <c r="H118" s="494"/>
      <c r="I118" s="155"/>
    </row>
    <row r="119" spans="1:9" x14ac:dyDescent="0.3">
      <c r="A119" s="489"/>
      <c r="B119" s="491"/>
      <c r="C119" s="489"/>
      <c r="D119" s="156"/>
      <c r="E119" s="156"/>
      <c r="F119" s="362"/>
      <c r="G119" s="362"/>
      <c r="H119" s="495"/>
      <c r="I119" s="155"/>
    </row>
    <row r="120" spans="1:9" x14ac:dyDescent="0.3">
      <c r="A120" s="489"/>
      <c r="B120" s="154"/>
      <c r="C120" s="153"/>
      <c r="D120" s="153"/>
      <c r="E120" s="153"/>
      <c r="F120" s="363"/>
      <c r="G120" s="363"/>
      <c r="H120" s="157"/>
      <c r="I120" s="151"/>
    </row>
    <row r="121" spans="1:9" x14ac:dyDescent="0.3">
      <c r="A121" s="489"/>
      <c r="B121" s="490"/>
      <c r="C121" s="489"/>
      <c r="D121" s="156"/>
      <c r="E121" s="156"/>
      <c r="F121" s="360"/>
      <c r="G121" s="360"/>
      <c r="H121" s="493"/>
      <c r="I121" s="155"/>
    </row>
    <row r="122" spans="1:9" x14ac:dyDescent="0.3">
      <c r="A122" s="489"/>
      <c r="B122" s="490"/>
      <c r="C122" s="489"/>
      <c r="D122" s="156"/>
      <c r="E122" s="156"/>
      <c r="F122" s="361"/>
      <c r="G122" s="361"/>
      <c r="H122" s="494"/>
      <c r="I122" s="155"/>
    </row>
    <row r="123" spans="1:9" x14ac:dyDescent="0.3">
      <c r="A123" s="489"/>
      <c r="B123" s="490"/>
      <c r="C123" s="489"/>
      <c r="D123" s="156"/>
      <c r="E123" s="156"/>
      <c r="F123" s="361"/>
      <c r="G123" s="361"/>
      <c r="H123" s="494"/>
      <c r="I123" s="155"/>
    </row>
    <row r="124" spans="1:9" x14ac:dyDescent="0.3">
      <c r="A124" s="489"/>
      <c r="B124" s="490"/>
      <c r="C124" s="489"/>
      <c r="D124" s="156"/>
      <c r="E124" s="156"/>
      <c r="F124" s="361"/>
      <c r="G124" s="361"/>
      <c r="H124" s="494"/>
      <c r="I124" s="155"/>
    </row>
    <row r="125" spans="1:9" x14ac:dyDescent="0.3">
      <c r="A125" s="489"/>
      <c r="B125" s="490"/>
      <c r="C125" s="489"/>
      <c r="D125" s="156"/>
      <c r="E125" s="156"/>
      <c r="F125" s="361"/>
      <c r="G125" s="361"/>
      <c r="H125" s="494"/>
      <c r="I125" s="155"/>
    </row>
    <row r="126" spans="1:9" x14ac:dyDescent="0.3">
      <c r="A126" s="489"/>
      <c r="B126" s="490"/>
      <c r="C126" s="489"/>
      <c r="D126" s="156"/>
      <c r="E126" s="156"/>
      <c r="F126" s="361"/>
      <c r="G126" s="361"/>
      <c r="H126" s="494"/>
      <c r="I126" s="155"/>
    </row>
    <row r="127" spans="1:9" x14ac:dyDescent="0.3">
      <c r="A127" s="489"/>
      <c r="B127" s="490"/>
      <c r="C127" s="489"/>
      <c r="D127" s="156"/>
      <c r="E127" s="156"/>
      <c r="F127" s="361"/>
      <c r="G127" s="361"/>
      <c r="H127" s="494"/>
      <c r="I127" s="155"/>
    </row>
    <row r="128" spans="1:9" x14ac:dyDescent="0.3">
      <c r="A128" s="489"/>
      <c r="B128" s="490"/>
      <c r="C128" s="489"/>
      <c r="D128" s="156"/>
      <c r="E128" s="156"/>
      <c r="F128" s="362"/>
      <c r="G128" s="362"/>
      <c r="H128" s="495"/>
      <c r="I128" s="155"/>
    </row>
    <row r="129" spans="1:9" x14ac:dyDescent="0.3">
      <c r="A129" s="153"/>
      <c r="B129" s="154"/>
      <c r="C129" s="153"/>
      <c r="D129" s="153"/>
      <c r="E129" s="153"/>
      <c r="F129" s="363"/>
      <c r="G129" s="363"/>
      <c r="H129" s="157"/>
      <c r="I129" s="151"/>
    </row>
    <row r="130" spans="1:9" x14ac:dyDescent="0.3">
      <c r="A130" s="489"/>
      <c r="B130" s="492"/>
      <c r="C130" s="489"/>
      <c r="D130" s="156"/>
      <c r="E130" s="156"/>
      <c r="F130" s="360"/>
      <c r="G130" s="360"/>
      <c r="H130" s="493"/>
      <c r="I130" s="155"/>
    </row>
    <row r="131" spans="1:9" x14ac:dyDescent="0.3">
      <c r="A131" s="489"/>
      <c r="B131" s="492"/>
      <c r="C131" s="489"/>
      <c r="D131" s="156"/>
      <c r="E131" s="156"/>
      <c r="F131" s="361"/>
      <c r="G131" s="361"/>
      <c r="H131" s="494"/>
      <c r="I131" s="155"/>
    </row>
    <row r="132" spans="1:9" x14ac:dyDescent="0.3">
      <c r="A132" s="489"/>
      <c r="B132" s="492"/>
      <c r="C132" s="489"/>
      <c r="D132" s="156"/>
      <c r="E132" s="156"/>
      <c r="F132" s="361"/>
      <c r="G132" s="361"/>
      <c r="H132" s="494"/>
      <c r="I132" s="155"/>
    </row>
    <row r="133" spans="1:9" x14ac:dyDescent="0.3">
      <c r="A133" s="489"/>
      <c r="B133" s="492"/>
      <c r="C133" s="489"/>
      <c r="D133" s="156"/>
      <c r="E133" s="156"/>
      <c r="F133" s="361"/>
      <c r="G133" s="361"/>
      <c r="H133" s="494"/>
      <c r="I133" s="155"/>
    </row>
    <row r="134" spans="1:9" x14ac:dyDescent="0.3">
      <c r="A134" s="489"/>
      <c r="B134" s="492"/>
      <c r="C134" s="489"/>
      <c r="D134" s="156"/>
      <c r="E134" s="156"/>
      <c r="F134" s="361"/>
      <c r="G134" s="361"/>
      <c r="H134" s="494"/>
      <c r="I134" s="155"/>
    </row>
    <row r="135" spans="1:9" x14ac:dyDescent="0.3">
      <c r="A135" s="489"/>
      <c r="B135" s="492"/>
      <c r="C135" s="489"/>
      <c r="D135" s="156"/>
      <c r="E135" s="156"/>
      <c r="F135" s="361"/>
      <c r="G135" s="361"/>
      <c r="H135" s="494"/>
      <c r="I135" s="155"/>
    </row>
    <row r="136" spans="1:9" x14ac:dyDescent="0.3">
      <c r="A136" s="489"/>
      <c r="B136" s="492"/>
      <c r="C136" s="489"/>
      <c r="D136" s="156"/>
      <c r="E136" s="156"/>
      <c r="F136" s="361"/>
      <c r="G136" s="361"/>
      <c r="H136" s="494"/>
      <c r="I136" s="155"/>
    </row>
    <row r="137" spans="1:9" x14ac:dyDescent="0.3">
      <c r="A137" s="489"/>
      <c r="B137" s="492"/>
      <c r="C137" s="489"/>
      <c r="D137" s="156"/>
      <c r="E137" s="156"/>
      <c r="F137" s="362"/>
      <c r="G137" s="362"/>
      <c r="H137" s="495"/>
      <c r="I137" s="155"/>
    </row>
    <row r="138" spans="1:9" x14ac:dyDescent="0.3">
      <c r="A138" s="153"/>
      <c r="B138" s="154"/>
      <c r="C138" s="153"/>
      <c r="D138" s="153"/>
      <c r="E138" s="153"/>
      <c r="F138" s="367"/>
      <c r="G138" s="367"/>
      <c r="H138" s="165"/>
      <c r="I138" s="151"/>
    </row>
    <row r="139" spans="1:9" x14ac:dyDescent="0.3">
      <c r="A139" s="489"/>
      <c r="B139" s="490"/>
      <c r="C139" s="489"/>
      <c r="D139" s="156"/>
      <c r="E139" s="156"/>
      <c r="F139" s="355"/>
      <c r="G139" s="355"/>
      <c r="H139" s="513"/>
      <c r="I139" s="155"/>
    </row>
    <row r="140" spans="1:9" x14ac:dyDescent="0.3">
      <c r="A140" s="489"/>
      <c r="B140" s="490"/>
      <c r="C140" s="489"/>
      <c r="D140" s="156"/>
      <c r="E140" s="156"/>
      <c r="F140" s="355"/>
      <c r="G140" s="355"/>
      <c r="H140" s="513"/>
      <c r="I140" s="155"/>
    </row>
    <row r="141" spans="1:9" x14ac:dyDescent="0.3">
      <c r="A141" s="489"/>
      <c r="B141" s="490"/>
      <c r="C141" s="489"/>
      <c r="D141" s="156"/>
      <c r="E141" s="156"/>
      <c r="F141" s="355"/>
      <c r="G141" s="355"/>
      <c r="H141" s="513"/>
      <c r="I141" s="155"/>
    </row>
    <row r="142" spans="1:9" x14ac:dyDescent="0.3">
      <c r="A142" s="489"/>
      <c r="B142" s="490"/>
      <c r="C142" s="489"/>
      <c r="D142" s="156"/>
      <c r="E142" s="156"/>
      <c r="F142" s="355"/>
      <c r="G142" s="355"/>
      <c r="H142" s="513"/>
      <c r="I142" s="155"/>
    </row>
    <row r="143" spans="1:9" x14ac:dyDescent="0.3">
      <c r="A143" s="489"/>
      <c r="B143" s="490"/>
      <c r="C143" s="489"/>
      <c r="D143" s="156"/>
      <c r="E143" s="156"/>
      <c r="F143" s="355"/>
      <c r="G143" s="355"/>
      <c r="H143" s="513"/>
      <c r="I143" s="155"/>
    </row>
    <row r="144" spans="1:9" x14ac:dyDescent="0.3">
      <c r="A144" s="489"/>
      <c r="B144" s="490"/>
      <c r="C144" s="489"/>
      <c r="D144" s="156"/>
      <c r="E144" s="156"/>
      <c r="F144" s="355"/>
      <c r="G144" s="355"/>
      <c r="H144" s="513"/>
      <c r="I144" s="155"/>
    </row>
    <row r="145" spans="1:9" x14ac:dyDescent="0.3">
      <c r="A145" s="489"/>
      <c r="B145" s="490"/>
      <c r="C145" s="489"/>
      <c r="D145" s="156"/>
      <c r="E145" s="156"/>
      <c r="F145" s="355"/>
      <c r="G145" s="355"/>
      <c r="H145" s="513"/>
      <c r="I145" s="155"/>
    </row>
    <row r="146" spans="1:9" x14ac:dyDescent="0.3">
      <c r="A146" s="489"/>
      <c r="B146" s="490"/>
      <c r="C146" s="489"/>
      <c r="D146" s="156"/>
      <c r="E146" s="156"/>
      <c r="F146" s="355"/>
      <c r="G146" s="355"/>
      <c r="H146" s="513"/>
      <c r="I146" s="155"/>
    </row>
    <row r="147" spans="1:9" x14ac:dyDescent="0.3">
      <c r="A147" s="489"/>
      <c r="B147" s="154"/>
      <c r="C147" s="153"/>
      <c r="D147" s="153"/>
      <c r="E147" s="153"/>
      <c r="F147" s="153"/>
      <c r="G147" s="153"/>
      <c r="H147" s="152"/>
      <c r="I147" s="151"/>
    </row>
    <row r="148" spans="1:9" x14ac:dyDescent="0.3">
      <c r="A148" s="489"/>
      <c r="B148" s="517"/>
      <c r="C148" s="489"/>
      <c r="D148" s="156"/>
      <c r="E148" s="156"/>
      <c r="F148" s="355"/>
      <c r="G148" s="355"/>
      <c r="H148" s="509"/>
      <c r="I148" s="155"/>
    </row>
    <row r="149" spans="1:9" x14ac:dyDescent="0.3">
      <c r="A149" s="489"/>
      <c r="B149" s="491"/>
      <c r="C149" s="489"/>
      <c r="D149" s="156"/>
      <c r="E149" s="156"/>
      <c r="F149" s="355"/>
      <c r="G149" s="355"/>
      <c r="H149" s="509"/>
      <c r="I149" s="155"/>
    </row>
    <row r="150" spans="1:9" x14ac:dyDescent="0.3">
      <c r="A150" s="489"/>
      <c r="B150" s="491"/>
      <c r="C150" s="489"/>
      <c r="D150" s="156"/>
      <c r="E150" s="156"/>
      <c r="F150" s="355"/>
      <c r="G150" s="355"/>
      <c r="H150" s="509"/>
      <c r="I150" s="155"/>
    </row>
    <row r="151" spans="1:9" x14ac:dyDescent="0.3">
      <c r="A151" s="489"/>
      <c r="B151" s="491"/>
      <c r="C151" s="489"/>
      <c r="D151" s="156"/>
      <c r="E151" s="156"/>
      <c r="F151" s="355"/>
      <c r="G151" s="355"/>
      <c r="H151" s="509"/>
      <c r="I151" s="155"/>
    </row>
    <row r="152" spans="1:9" x14ac:dyDescent="0.3">
      <c r="A152" s="489"/>
      <c r="B152" s="491"/>
      <c r="C152" s="489"/>
      <c r="D152" s="156"/>
      <c r="E152" s="156"/>
      <c r="F152" s="355"/>
      <c r="G152" s="355"/>
      <c r="H152" s="509"/>
      <c r="I152" s="155"/>
    </row>
    <row r="153" spans="1:9" x14ac:dyDescent="0.3">
      <c r="A153" s="489"/>
      <c r="B153" s="491"/>
      <c r="C153" s="489"/>
      <c r="D153" s="156"/>
      <c r="E153" s="156"/>
      <c r="F153" s="355"/>
      <c r="G153" s="355"/>
      <c r="H153" s="509"/>
      <c r="I153" s="155"/>
    </row>
    <row r="154" spans="1:9" x14ac:dyDescent="0.3">
      <c r="A154" s="489"/>
      <c r="B154" s="491"/>
      <c r="C154" s="489"/>
      <c r="D154" s="156"/>
      <c r="E154" s="156"/>
      <c r="F154" s="355"/>
      <c r="G154" s="355"/>
      <c r="H154" s="509"/>
      <c r="I154" s="155"/>
    </row>
    <row r="155" spans="1:9" x14ac:dyDescent="0.3">
      <c r="A155" s="489"/>
      <c r="B155" s="491"/>
      <c r="C155" s="489"/>
      <c r="D155" s="156"/>
      <c r="E155" s="156"/>
      <c r="F155" s="355"/>
      <c r="G155" s="355"/>
      <c r="H155" s="509"/>
      <c r="I155" s="155"/>
    </row>
    <row r="156" spans="1:9" x14ac:dyDescent="0.3">
      <c r="A156" s="489"/>
      <c r="B156" s="154"/>
      <c r="C156" s="153"/>
      <c r="D156" s="153"/>
      <c r="E156" s="153"/>
      <c r="F156" s="153"/>
      <c r="G156" s="153"/>
      <c r="H156" s="186"/>
      <c r="I156" s="151"/>
    </row>
    <row r="157" spans="1:9" x14ac:dyDescent="0.3">
      <c r="A157" s="489"/>
      <c r="B157" s="491"/>
      <c r="C157" s="489"/>
      <c r="D157" s="156"/>
      <c r="E157" s="156"/>
      <c r="F157" s="355"/>
      <c r="G157" s="355"/>
      <c r="H157" s="509"/>
      <c r="I157" s="155"/>
    </row>
    <row r="158" spans="1:9" x14ac:dyDescent="0.3">
      <c r="A158" s="489"/>
      <c r="B158" s="491"/>
      <c r="C158" s="489"/>
      <c r="D158" s="156"/>
      <c r="E158" s="156"/>
      <c r="F158" s="355"/>
      <c r="G158" s="355"/>
      <c r="H158" s="509"/>
      <c r="I158" s="155"/>
    </row>
    <row r="159" spans="1:9" x14ac:dyDescent="0.3">
      <c r="A159" s="489"/>
      <c r="B159" s="491"/>
      <c r="C159" s="489"/>
      <c r="D159" s="156"/>
      <c r="E159" s="156"/>
      <c r="F159" s="355"/>
      <c r="G159" s="355"/>
      <c r="H159" s="509"/>
      <c r="I159" s="155"/>
    </row>
    <row r="160" spans="1:9" x14ac:dyDescent="0.3">
      <c r="A160" s="489"/>
      <c r="B160" s="491"/>
      <c r="C160" s="489"/>
      <c r="D160" s="156"/>
      <c r="E160" s="156"/>
      <c r="F160" s="355"/>
      <c r="G160" s="355"/>
      <c r="H160" s="509"/>
      <c r="I160" s="155"/>
    </row>
    <row r="161" spans="1:9" x14ac:dyDescent="0.3">
      <c r="A161" s="489"/>
      <c r="B161" s="491"/>
      <c r="C161" s="489"/>
      <c r="D161" s="156"/>
      <c r="E161" s="156"/>
      <c r="F161" s="355"/>
      <c r="G161" s="355"/>
      <c r="H161" s="509"/>
      <c r="I161" s="155"/>
    </row>
    <row r="162" spans="1:9" x14ac:dyDescent="0.3">
      <c r="A162" s="489"/>
      <c r="B162" s="491"/>
      <c r="C162" s="489"/>
      <c r="D162" s="156"/>
      <c r="E162" s="156"/>
      <c r="F162" s="355"/>
      <c r="G162" s="355"/>
      <c r="H162" s="509"/>
      <c r="I162" s="155"/>
    </row>
    <row r="163" spans="1:9" x14ac:dyDescent="0.3">
      <c r="A163" s="489"/>
      <c r="B163" s="491"/>
      <c r="C163" s="489"/>
      <c r="D163" s="156"/>
      <c r="E163" s="156"/>
      <c r="F163" s="355"/>
      <c r="G163" s="355"/>
      <c r="H163" s="509"/>
      <c r="I163" s="155"/>
    </row>
    <row r="164" spans="1:9" x14ac:dyDescent="0.3">
      <c r="A164" s="489"/>
      <c r="B164" s="491"/>
      <c r="C164" s="489"/>
      <c r="D164" s="156"/>
      <c r="E164" s="156"/>
      <c r="F164" s="355"/>
      <c r="G164" s="355"/>
      <c r="H164" s="509"/>
      <c r="I164" s="155"/>
    </row>
    <row r="165" spans="1:9" x14ac:dyDescent="0.3">
      <c r="A165" s="168"/>
      <c r="B165" s="169"/>
      <c r="C165" s="168"/>
      <c r="D165" s="153"/>
      <c r="E165" s="153"/>
      <c r="F165" s="168"/>
      <c r="G165" s="168"/>
      <c r="H165" s="185"/>
      <c r="I165" s="151"/>
    </row>
    <row r="166" spans="1:9" x14ac:dyDescent="0.3">
      <c r="A166" s="510"/>
      <c r="B166" s="506"/>
      <c r="C166" s="510"/>
      <c r="D166" s="178"/>
      <c r="E166" s="178"/>
      <c r="F166" s="184"/>
      <c r="G166" s="184"/>
      <c r="H166" s="184"/>
      <c r="I166" s="176"/>
    </row>
    <row r="167" spans="1:9" x14ac:dyDescent="0.3">
      <c r="A167" s="511"/>
      <c r="B167" s="507"/>
      <c r="C167" s="511"/>
      <c r="D167" s="178"/>
      <c r="E167" s="178"/>
      <c r="F167" s="183"/>
      <c r="G167" s="183"/>
      <c r="H167" s="183"/>
      <c r="I167" s="176"/>
    </row>
    <row r="168" spans="1:9" x14ac:dyDescent="0.3">
      <c r="A168" s="511"/>
      <c r="B168" s="507"/>
      <c r="C168" s="511"/>
      <c r="D168" s="178"/>
      <c r="E168" s="178"/>
      <c r="F168" s="183"/>
      <c r="G168" s="183"/>
      <c r="H168" s="183"/>
      <c r="I168" s="176"/>
    </row>
    <row r="169" spans="1:9" x14ac:dyDescent="0.3">
      <c r="A169" s="511"/>
      <c r="B169" s="507"/>
      <c r="C169" s="511"/>
      <c r="D169" s="178"/>
      <c r="E169" s="178"/>
      <c r="F169" s="183"/>
      <c r="G169" s="183"/>
      <c r="H169" s="183"/>
      <c r="I169" s="176"/>
    </row>
    <row r="170" spans="1:9" x14ac:dyDescent="0.3">
      <c r="A170" s="511"/>
      <c r="B170" s="507"/>
      <c r="C170" s="511"/>
      <c r="D170" s="178"/>
      <c r="E170" s="178"/>
      <c r="F170" s="183"/>
      <c r="G170" s="183"/>
      <c r="H170" s="183"/>
      <c r="I170" s="176"/>
    </row>
    <row r="171" spans="1:9" x14ac:dyDescent="0.3">
      <c r="A171" s="511"/>
      <c r="B171" s="507"/>
      <c r="C171" s="511"/>
      <c r="D171" s="178"/>
      <c r="E171" s="178"/>
      <c r="F171" s="183"/>
      <c r="G171" s="183"/>
      <c r="H171" s="183"/>
      <c r="I171" s="176"/>
    </row>
    <row r="172" spans="1:9" x14ac:dyDescent="0.3">
      <c r="A172" s="511"/>
      <c r="B172" s="507"/>
      <c r="C172" s="511"/>
      <c r="D172" s="178"/>
      <c r="E172" s="178"/>
      <c r="F172" s="183"/>
      <c r="G172" s="183"/>
      <c r="H172" s="183"/>
      <c r="I172" s="176"/>
    </row>
    <row r="173" spans="1:9" x14ac:dyDescent="0.3">
      <c r="A173" s="511"/>
      <c r="B173" s="508"/>
      <c r="C173" s="512"/>
      <c r="D173" s="178"/>
      <c r="E173" s="178"/>
      <c r="F173" s="182"/>
      <c r="G173" s="182"/>
      <c r="H173" s="182"/>
      <c r="I173" s="176"/>
    </row>
    <row r="174" spans="1:9" x14ac:dyDescent="0.3">
      <c r="A174" s="511"/>
      <c r="B174" s="181"/>
      <c r="C174" s="180"/>
      <c r="D174" s="173"/>
      <c r="E174" s="173"/>
      <c r="F174" s="179"/>
      <c r="G174" s="179"/>
      <c r="H174" s="179"/>
      <c r="I174" s="171"/>
    </row>
    <row r="175" spans="1:9" x14ac:dyDescent="0.3">
      <c r="A175" s="511"/>
      <c r="B175" s="518"/>
      <c r="C175" s="481"/>
      <c r="D175" s="178"/>
      <c r="E175" s="177"/>
      <c r="F175" s="368"/>
      <c r="G175" s="368"/>
      <c r="H175" s="479"/>
      <c r="I175" s="176"/>
    </row>
    <row r="176" spans="1:9" x14ac:dyDescent="0.3">
      <c r="A176" s="511"/>
      <c r="B176" s="518"/>
      <c r="C176" s="481"/>
      <c r="D176" s="178"/>
      <c r="E176" s="177"/>
      <c r="F176" s="369"/>
      <c r="G176" s="369"/>
      <c r="H176" s="480"/>
      <c r="I176" s="176"/>
    </row>
    <row r="177" spans="1:9" x14ac:dyDescent="0.3">
      <c r="A177" s="511"/>
      <c r="B177" s="518"/>
      <c r="C177" s="481"/>
      <c r="D177" s="178"/>
      <c r="E177" s="177"/>
      <c r="F177" s="369"/>
      <c r="G177" s="369"/>
      <c r="H177" s="480"/>
      <c r="I177" s="176"/>
    </row>
    <row r="178" spans="1:9" x14ac:dyDescent="0.3">
      <c r="A178" s="511"/>
      <c r="B178" s="518"/>
      <c r="C178" s="481"/>
      <c r="D178" s="178"/>
      <c r="E178" s="177"/>
      <c r="F178" s="369"/>
      <c r="G178" s="369"/>
      <c r="H178" s="480"/>
      <c r="I178" s="176"/>
    </row>
    <row r="179" spans="1:9" x14ac:dyDescent="0.3">
      <c r="A179" s="511"/>
      <c r="B179" s="518"/>
      <c r="C179" s="481"/>
      <c r="D179" s="178"/>
      <c r="E179" s="177"/>
      <c r="F179" s="369"/>
      <c r="G179" s="369"/>
      <c r="H179" s="480"/>
      <c r="I179" s="176"/>
    </row>
    <row r="180" spans="1:9" x14ac:dyDescent="0.3">
      <c r="A180" s="511"/>
      <c r="B180" s="518"/>
      <c r="C180" s="481"/>
      <c r="D180" s="178"/>
      <c r="E180" s="177"/>
      <c r="F180" s="369"/>
      <c r="G180" s="369"/>
      <c r="H180" s="480"/>
      <c r="I180" s="176"/>
    </row>
    <row r="181" spans="1:9" x14ac:dyDescent="0.3">
      <c r="A181" s="511"/>
      <c r="B181" s="518"/>
      <c r="C181" s="481"/>
      <c r="D181" s="178"/>
      <c r="E181" s="177"/>
      <c r="F181" s="369"/>
      <c r="G181" s="369"/>
      <c r="H181" s="480"/>
      <c r="I181" s="176"/>
    </row>
    <row r="182" spans="1:9" x14ac:dyDescent="0.3">
      <c r="A182" s="512"/>
      <c r="B182" s="518"/>
      <c r="C182" s="481"/>
      <c r="D182" s="178"/>
      <c r="E182" s="177"/>
      <c r="F182" s="370"/>
      <c r="G182" s="370"/>
      <c r="H182" s="531"/>
      <c r="I182" s="176"/>
    </row>
    <row r="183" spans="1:9" x14ac:dyDescent="0.3">
      <c r="A183" s="175"/>
      <c r="B183" s="174"/>
      <c r="C183" s="173"/>
      <c r="D183" s="173"/>
      <c r="E183" s="173"/>
      <c r="F183" s="179"/>
      <c r="G183" s="179"/>
      <c r="H183" s="172"/>
      <c r="I183" s="171"/>
    </row>
    <row r="184" spans="1:9" x14ac:dyDescent="0.3">
      <c r="A184" s="502"/>
      <c r="B184" s="492"/>
      <c r="C184" s="489"/>
      <c r="D184" s="156"/>
      <c r="E184" s="156"/>
      <c r="F184" s="360"/>
      <c r="G184" s="360"/>
      <c r="H184" s="514"/>
      <c r="I184" s="155"/>
    </row>
    <row r="185" spans="1:9" x14ac:dyDescent="0.3">
      <c r="A185" s="503"/>
      <c r="B185" s="491"/>
      <c r="C185" s="489"/>
      <c r="D185" s="156"/>
      <c r="E185" s="156"/>
      <c r="F185" s="361"/>
      <c r="G185" s="361"/>
      <c r="H185" s="515"/>
      <c r="I185" s="155"/>
    </row>
    <row r="186" spans="1:9" x14ac:dyDescent="0.3">
      <c r="A186" s="503"/>
      <c r="B186" s="491"/>
      <c r="C186" s="489"/>
      <c r="D186" s="156"/>
      <c r="E186" s="156"/>
      <c r="F186" s="361"/>
      <c r="G186" s="361"/>
      <c r="H186" s="515"/>
      <c r="I186" s="155"/>
    </row>
    <row r="187" spans="1:9" x14ac:dyDescent="0.3">
      <c r="A187" s="503"/>
      <c r="B187" s="491"/>
      <c r="C187" s="489"/>
      <c r="D187" s="156"/>
      <c r="E187" s="156"/>
      <c r="F187" s="361"/>
      <c r="G187" s="361"/>
      <c r="H187" s="515"/>
      <c r="I187" s="155"/>
    </row>
    <row r="188" spans="1:9" x14ac:dyDescent="0.3">
      <c r="A188" s="503"/>
      <c r="B188" s="491"/>
      <c r="C188" s="489"/>
      <c r="D188" s="156"/>
      <c r="E188" s="156"/>
      <c r="F188" s="361"/>
      <c r="G188" s="361"/>
      <c r="H188" s="515"/>
      <c r="I188" s="155"/>
    </row>
    <row r="189" spans="1:9" x14ac:dyDescent="0.3">
      <c r="A189" s="503"/>
      <c r="B189" s="491"/>
      <c r="C189" s="489"/>
      <c r="D189" s="156"/>
      <c r="E189" s="156"/>
      <c r="F189" s="361"/>
      <c r="G189" s="361"/>
      <c r="H189" s="515"/>
      <c r="I189" s="155"/>
    </row>
    <row r="190" spans="1:9" x14ac:dyDescent="0.3">
      <c r="A190" s="503"/>
      <c r="B190" s="491"/>
      <c r="C190" s="489"/>
      <c r="D190" s="156"/>
      <c r="E190" s="156"/>
      <c r="F190" s="361"/>
      <c r="G190" s="361"/>
      <c r="H190" s="515"/>
      <c r="I190" s="155"/>
    </row>
    <row r="191" spans="1:9" x14ac:dyDescent="0.3">
      <c r="A191" s="503"/>
      <c r="B191" s="491"/>
      <c r="C191" s="489"/>
      <c r="D191" s="156"/>
      <c r="E191" s="156"/>
      <c r="F191" s="362"/>
      <c r="G191" s="362"/>
      <c r="H191" s="516"/>
      <c r="I191" s="155"/>
    </row>
    <row r="192" spans="1:9" x14ac:dyDescent="0.3">
      <c r="A192" s="503"/>
      <c r="B192" s="154"/>
      <c r="C192" s="153"/>
      <c r="D192" s="153"/>
      <c r="E192" s="153"/>
      <c r="F192" s="363"/>
      <c r="G192" s="363"/>
      <c r="H192" s="167"/>
      <c r="I192" s="151"/>
    </row>
    <row r="193" spans="1:9" x14ac:dyDescent="0.3">
      <c r="A193" s="503"/>
      <c r="B193" s="492"/>
      <c r="C193" s="489"/>
      <c r="D193" s="156"/>
      <c r="E193" s="156"/>
      <c r="F193" s="360"/>
      <c r="G193" s="360"/>
      <c r="H193" s="493"/>
      <c r="I193" s="155"/>
    </row>
    <row r="194" spans="1:9" x14ac:dyDescent="0.3">
      <c r="A194" s="503"/>
      <c r="B194" s="491"/>
      <c r="C194" s="489"/>
      <c r="D194" s="156"/>
      <c r="E194" s="170"/>
      <c r="F194" s="376"/>
      <c r="G194" s="361"/>
      <c r="H194" s="494"/>
      <c r="I194" s="155"/>
    </row>
    <row r="195" spans="1:9" x14ac:dyDescent="0.3">
      <c r="A195" s="503"/>
      <c r="B195" s="491"/>
      <c r="C195" s="489"/>
      <c r="D195" s="156"/>
      <c r="E195" s="170"/>
      <c r="F195" s="376"/>
      <c r="G195" s="361"/>
      <c r="H195" s="494"/>
      <c r="I195" s="155"/>
    </row>
    <row r="196" spans="1:9" x14ac:dyDescent="0.3">
      <c r="A196" s="503"/>
      <c r="B196" s="491"/>
      <c r="C196" s="489"/>
      <c r="D196" s="156"/>
      <c r="E196" s="156"/>
      <c r="F196" s="361"/>
      <c r="G196" s="361"/>
      <c r="H196" s="494"/>
      <c r="I196" s="155"/>
    </row>
    <row r="197" spans="1:9" x14ac:dyDescent="0.3">
      <c r="A197" s="503"/>
      <c r="B197" s="491"/>
      <c r="C197" s="489"/>
      <c r="D197" s="156"/>
      <c r="E197" s="156"/>
      <c r="F197" s="361"/>
      <c r="G197" s="361"/>
      <c r="H197" s="494"/>
      <c r="I197" s="155"/>
    </row>
    <row r="198" spans="1:9" x14ac:dyDescent="0.3">
      <c r="A198" s="503"/>
      <c r="B198" s="491"/>
      <c r="C198" s="489"/>
      <c r="D198" s="156"/>
      <c r="E198" s="156"/>
      <c r="F198" s="361"/>
      <c r="G198" s="361"/>
      <c r="H198" s="494"/>
      <c r="I198" s="155"/>
    </row>
    <row r="199" spans="1:9" x14ac:dyDescent="0.3">
      <c r="A199" s="503"/>
      <c r="B199" s="491"/>
      <c r="C199" s="489"/>
      <c r="D199" s="156"/>
      <c r="E199" s="156"/>
      <c r="F199" s="361"/>
      <c r="G199" s="361"/>
      <c r="H199" s="494"/>
      <c r="I199" s="155"/>
    </row>
    <row r="200" spans="1:9" x14ac:dyDescent="0.3">
      <c r="A200" s="503"/>
      <c r="B200" s="491"/>
      <c r="C200" s="489"/>
      <c r="D200" s="156"/>
      <c r="E200" s="156"/>
      <c r="F200" s="362"/>
      <c r="G200" s="362"/>
      <c r="H200" s="495"/>
      <c r="I200" s="155"/>
    </row>
    <row r="201" spans="1:9" x14ac:dyDescent="0.3">
      <c r="A201" s="503"/>
      <c r="B201" s="169"/>
      <c r="C201" s="168"/>
      <c r="D201" s="153"/>
      <c r="E201" s="153"/>
      <c r="F201" s="363"/>
      <c r="G201" s="363"/>
      <c r="H201" s="167"/>
      <c r="I201" s="151"/>
    </row>
    <row r="202" spans="1:9" x14ac:dyDescent="0.3">
      <c r="A202" s="503"/>
      <c r="B202" s="505"/>
      <c r="C202" s="502"/>
      <c r="D202" s="156"/>
      <c r="E202" s="156"/>
      <c r="F202" s="360"/>
      <c r="G202" s="360"/>
      <c r="H202" s="493"/>
      <c r="I202" s="155"/>
    </row>
    <row r="203" spans="1:9" x14ac:dyDescent="0.3">
      <c r="A203" s="503"/>
      <c r="B203" s="497"/>
      <c r="C203" s="503"/>
      <c r="D203" s="156"/>
      <c r="E203" s="156"/>
      <c r="F203" s="361"/>
      <c r="G203" s="361"/>
      <c r="H203" s="494"/>
      <c r="I203" s="155"/>
    </row>
    <row r="204" spans="1:9" x14ac:dyDescent="0.3">
      <c r="A204" s="503"/>
      <c r="B204" s="497"/>
      <c r="C204" s="503"/>
      <c r="D204" s="156"/>
      <c r="E204" s="156"/>
      <c r="F204" s="361"/>
      <c r="G204" s="361"/>
      <c r="H204" s="494"/>
      <c r="I204" s="155"/>
    </row>
    <row r="205" spans="1:9" x14ac:dyDescent="0.3">
      <c r="A205" s="503"/>
      <c r="B205" s="497"/>
      <c r="C205" s="503"/>
      <c r="D205" s="156"/>
      <c r="E205" s="156"/>
      <c r="F205" s="361"/>
      <c r="G205" s="361"/>
      <c r="H205" s="494"/>
      <c r="I205" s="155"/>
    </row>
    <row r="206" spans="1:9" x14ac:dyDescent="0.3">
      <c r="A206" s="503"/>
      <c r="B206" s="497"/>
      <c r="C206" s="503"/>
      <c r="D206" s="156"/>
      <c r="E206" s="156"/>
      <c r="F206" s="361"/>
      <c r="G206" s="361"/>
      <c r="H206" s="494"/>
      <c r="I206" s="155"/>
    </row>
    <row r="207" spans="1:9" x14ac:dyDescent="0.3">
      <c r="A207" s="503"/>
      <c r="B207" s="497"/>
      <c r="C207" s="503"/>
      <c r="D207" s="156"/>
      <c r="E207" s="156"/>
      <c r="F207" s="361"/>
      <c r="G207" s="361"/>
      <c r="H207" s="494"/>
      <c r="I207" s="155"/>
    </row>
    <row r="208" spans="1:9" x14ac:dyDescent="0.3">
      <c r="A208" s="503"/>
      <c r="B208" s="497"/>
      <c r="C208" s="503"/>
      <c r="D208" s="156"/>
      <c r="E208" s="156"/>
      <c r="F208" s="361"/>
      <c r="G208" s="361"/>
      <c r="H208" s="494"/>
      <c r="I208" s="155"/>
    </row>
    <row r="209" spans="1:9" x14ac:dyDescent="0.3">
      <c r="A209" s="504"/>
      <c r="B209" s="498"/>
      <c r="C209" s="504"/>
      <c r="D209" s="156"/>
      <c r="E209" s="156"/>
      <c r="F209" s="362"/>
      <c r="G209" s="362"/>
      <c r="H209" s="495"/>
      <c r="I209" s="155"/>
    </row>
    <row r="210" spans="1:9" x14ac:dyDescent="0.3">
      <c r="A210" s="165"/>
      <c r="B210" s="166"/>
      <c r="C210" s="165"/>
      <c r="D210" s="164"/>
      <c r="E210" s="164"/>
      <c r="F210" s="371"/>
      <c r="G210" s="371"/>
      <c r="H210" s="163"/>
      <c r="I210" s="162"/>
    </row>
    <row r="211" spans="1:9" x14ac:dyDescent="0.3">
      <c r="A211" s="489"/>
      <c r="B211" s="496"/>
      <c r="C211" s="489"/>
      <c r="D211" s="156"/>
      <c r="E211" s="156"/>
      <c r="F211" s="360"/>
      <c r="G211" s="360"/>
      <c r="H211" s="499"/>
      <c r="I211" s="155"/>
    </row>
    <row r="212" spans="1:9" x14ac:dyDescent="0.3">
      <c r="A212" s="489"/>
      <c r="B212" s="497"/>
      <c r="C212" s="489"/>
      <c r="D212" s="156"/>
      <c r="E212" s="156"/>
      <c r="F212" s="361"/>
      <c r="G212" s="361"/>
      <c r="H212" s="500"/>
      <c r="I212" s="155"/>
    </row>
    <row r="213" spans="1:9" x14ac:dyDescent="0.3">
      <c r="A213" s="489"/>
      <c r="B213" s="497"/>
      <c r="C213" s="489"/>
      <c r="D213" s="156"/>
      <c r="E213" s="156"/>
      <c r="F213" s="361"/>
      <c r="G213" s="361"/>
      <c r="H213" s="500"/>
      <c r="I213" s="155"/>
    </row>
    <row r="214" spans="1:9" x14ac:dyDescent="0.3">
      <c r="A214" s="489"/>
      <c r="B214" s="497"/>
      <c r="C214" s="489"/>
      <c r="D214" s="156"/>
      <c r="E214" s="156"/>
      <c r="F214" s="361"/>
      <c r="G214" s="361"/>
      <c r="H214" s="500"/>
      <c r="I214" s="155"/>
    </row>
    <row r="215" spans="1:9" x14ac:dyDescent="0.3">
      <c r="A215" s="489"/>
      <c r="B215" s="497"/>
      <c r="C215" s="489"/>
      <c r="D215" s="156"/>
      <c r="E215" s="156"/>
      <c r="F215" s="361"/>
      <c r="G215" s="361"/>
      <c r="H215" s="500"/>
      <c r="I215" s="155"/>
    </row>
    <row r="216" spans="1:9" x14ac:dyDescent="0.3">
      <c r="A216" s="489"/>
      <c r="B216" s="497"/>
      <c r="C216" s="489"/>
      <c r="D216" s="156"/>
      <c r="E216" s="156"/>
      <c r="F216" s="361"/>
      <c r="G216" s="361"/>
      <c r="H216" s="500"/>
      <c r="I216" s="155"/>
    </row>
    <row r="217" spans="1:9" x14ac:dyDescent="0.3">
      <c r="A217" s="489"/>
      <c r="B217" s="497"/>
      <c r="C217" s="489"/>
      <c r="D217" s="156"/>
      <c r="E217" s="156"/>
      <c r="F217" s="361"/>
      <c r="G217" s="361"/>
      <c r="H217" s="500"/>
      <c r="I217" s="155"/>
    </row>
    <row r="218" spans="1:9" x14ac:dyDescent="0.3">
      <c r="A218" s="489"/>
      <c r="B218" s="498"/>
      <c r="C218" s="489"/>
      <c r="D218" s="156"/>
      <c r="E218" s="156"/>
      <c r="F218" s="362"/>
      <c r="G218" s="362"/>
      <c r="H218" s="501"/>
      <c r="I218" s="155"/>
    </row>
    <row r="219" spans="1:9" x14ac:dyDescent="0.3">
      <c r="A219" s="489"/>
      <c r="B219" s="161"/>
      <c r="C219" s="153"/>
      <c r="D219" s="153"/>
      <c r="E219" s="153"/>
      <c r="F219" s="363"/>
      <c r="G219" s="363"/>
      <c r="H219" s="157"/>
      <c r="I219" s="151"/>
    </row>
    <row r="220" spans="1:9" x14ac:dyDescent="0.3">
      <c r="A220" s="489"/>
      <c r="B220" s="491"/>
      <c r="C220" s="489"/>
      <c r="D220" s="156"/>
      <c r="E220" s="156"/>
      <c r="F220" s="360"/>
      <c r="G220" s="360"/>
      <c r="H220" s="493"/>
      <c r="I220" s="155"/>
    </row>
    <row r="221" spans="1:9" x14ac:dyDescent="0.3">
      <c r="A221" s="489"/>
      <c r="B221" s="491"/>
      <c r="C221" s="489"/>
      <c r="D221" s="156"/>
      <c r="E221" s="156"/>
      <c r="F221" s="361"/>
      <c r="G221" s="361"/>
      <c r="H221" s="494"/>
      <c r="I221" s="155"/>
    </row>
    <row r="222" spans="1:9" x14ac:dyDescent="0.3">
      <c r="A222" s="489"/>
      <c r="B222" s="491"/>
      <c r="C222" s="489"/>
      <c r="D222" s="156"/>
      <c r="E222" s="156"/>
      <c r="F222" s="361"/>
      <c r="G222" s="361"/>
      <c r="H222" s="494"/>
      <c r="I222" s="155"/>
    </row>
    <row r="223" spans="1:9" x14ac:dyDescent="0.3">
      <c r="A223" s="489"/>
      <c r="B223" s="491"/>
      <c r="C223" s="489"/>
      <c r="D223" s="156"/>
      <c r="E223" s="156"/>
      <c r="F223" s="361"/>
      <c r="G223" s="361"/>
      <c r="H223" s="494"/>
      <c r="I223" s="155"/>
    </row>
    <row r="224" spans="1:9" x14ac:dyDescent="0.3">
      <c r="A224" s="489"/>
      <c r="B224" s="491"/>
      <c r="C224" s="489"/>
      <c r="D224" s="156"/>
      <c r="E224" s="156"/>
      <c r="F224" s="361"/>
      <c r="G224" s="361"/>
      <c r="H224" s="494"/>
      <c r="I224" s="155"/>
    </row>
    <row r="225" spans="1:9" x14ac:dyDescent="0.3">
      <c r="A225" s="489"/>
      <c r="B225" s="491"/>
      <c r="C225" s="489"/>
      <c r="D225" s="156"/>
      <c r="E225" s="156"/>
      <c r="F225" s="361"/>
      <c r="G225" s="361"/>
      <c r="H225" s="494"/>
      <c r="I225" s="155"/>
    </row>
    <row r="226" spans="1:9" x14ac:dyDescent="0.3">
      <c r="A226" s="489"/>
      <c r="B226" s="491"/>
      <c r="C226" s="489"/>
      <c r="D226" s="156"/>
      <c r="E226" s="156"/>
      <c r="F226" s="361"/>
      <c r="G226" s="361"/>
      <c r="H226" s="494"/>
      <c r="I226" s="155"/>
    </row>
    <row r="227" spans="1:9" x14ac:dyDescent="0.3">
      <c r="A227" s="489"/>
      <c r="B227" s="491"/>
      <c r="C227" s="489"/>
      <c r="D227" s="156"/>
      <c r="E227" s="156"/>
      <c r="F227" s="362"/>
      <c r="G227" s="362"/>
      <c r="H227" s="495"/>
      <c r="I227" s="155"/>
    </row>
    <row r="228" spans="1:9" x14ac:dyDescent="0.3">
      <c r="A228" s="489"/>
      <c r="B228" s="154"/>
      <c r="C228" s="153"/>
      <c r="D228" s="153"/>
      <c r="E228" s="158"/>
      <c r="F228" s="372"/>
      <c r="G228" s="372"/>
      <c r="H228" s="157"/>
      <c r="I228" s="151"/>
    </row>
    <row r="229" spans="1:9" x14ac:dyDescent="0.3">
      <c r="A229" s="489"/>
      <c r="B229" s="491"/>
      <c r="C229" s="489"/>
      <c r="D229" s="156"/>
      <c r="E229" s="156"/>
      <c r="F229" s="360"/>
      <c r="G229" s="360"/>
      <c r="H229" s="493"/>
      <c r="I229" s="155"/>
    </row>
    <row r="230" spans="1:9" x14ac:dyDescent="0.3">
      <c r="A230" s="489"/>
      <c r="B230" s="491"/>
      <c r="C230" s="489"/>
      <c r="D230" s="156"/>
      <c r="E230" s="156"/>
      <c r="F230" s="361"/>
      <c r="G230" s="361"/>
      <c r="H230" s="494"/>
      <c r="I230" s="155"/>
    </row>
    <row r="231" spans="1:9" x14ac:dyDescent="0.3">
      <c r="A231" s="489"/>
      <c r="B231" s="491"/>
      <c r="C231" s="489"/>
      <c r="D231" s="156"/>
      <c r="E231" s="156"/>
      <c r="F231" s="361"/>
      <c r="G231" s="361"/>
      <c r="H231" s="494"/>
      <c r="I231" s="155"/>
    </row>
    <row r="232" spans="1:9" x14ac:dyDescent="0.3">
      <c r="A232" s="489"/>
      <c r="B232" s="491"/>
      <c r="C232" s="489"/>
      <c r="D232" s="156"/>
      <c r="E232" s="156"/>
      <c r="F232" s="361"/>
      <c r="G232" s="361"/>
      <c r="H232" s="494"/>
      <c r="I232" s="155"/>
    </row>
    <row r="233" spans="1:9" x14ac:dyDescent="0.3">
      <c r="A233" s="489"/>
      <c r="B233" s="491"/>
      <c r="C233" s="489"/>
      <c r="D233" s="156"/>
      <c r="E233" s="156"/>
      <c r="F233" s="361"/>
      <c r="G233" s="361"/>
      <c r="H233" s="494"/>
      <c r="I233" s="155"/>
    </row>
    <row r="234" spans="1:9" x14ac:dyDescent="0.3">
      <c r="A234" s="489"/>
      <c r="B234" s="491"/>
      <c r="C234" s="489"/>
      <c r="D234" s="156"/>
      <c r="E234" s="156"/>
      <c r="F234" s="361"/>
      <c r="G234" s="361"/>
      <c r="H234" s="494"/>
      <c r="I234" s="155"/>
    </row>
    <row r="235" spans="1:9" x14ac:dyDescent="0.3">
      <c r="A235" s="489"/>
      <c r="B235" s="491"/>
      <c r="C235" s="489"/>
      <c r="D235" s="156"/>
      <c r="E235" s="156"/>
      <c r="F235" s="361"/>
      <c r="G235" s="361"/>
      <c r="H235" s="494"/>
      <c r="I235" s="155"/>
    </row>
    <row r="236" spans="1:9" x14ac:dyDescent="0.3">
      <c r="A236" s="489"/>
      <c r="B236" s="491"/>
      <c r="C236" s="489"/>
      <c r="D236" s="156"/>
      <c r="E236" s="156"/>
      <c r="F236" s="362"/>
      <c r="G236" s="362"/>
      <c r="H236" s="495"/>
      <c r="I236" s="155"/>
    </row>
    <row r="237" spans="1:9" x14ac:dyDescent="0.3">
      <c r="A237" s="153"/>
      <c r="B237" s="154"/>
      <c r="C237" s="153"/>
      <c r="D237" s="153"/>
      <c r="E237" s="153"/>
      <c r="F237" s="153"/>
      <c r="G237" s="153"/>
      <c r="H237" s="152"/>
      <c r="I237" s="151"/>
    </row>
  </sheetData>
  <mergeCells count="92">
    <mergeCell ref="B175:B182"/>
    <mergeCell ref="C175:C182"/>
    <mergeCell ref="C166:C173"/>
    <mergeCell ref="I3:I11"/>
    <mergeCell ref="I13:I30"/>
    <mergeCell ref="I31:I37"/>
    <mergeCell ref="I40:I48"/>
    <mergeCell ref="H13:H20"/>
    <mergeCell ref="H22:H29"/>
    <mergeCell ref="H31:H38"/>
    <mergeCell ref="H40:H47"/>
    <mergeCell ref="H76:H83"/>
    <mergeCell ref="H49:H56"/>
    <mergeCell ref="H175:H182"/>
    <mergeCell ref="H85:H92"/>
    <mergeCell ref="H58:H65"/>
    <mergeCell ref="A184:A209"/>
    <mergeCell ref="A166:A182"/>
    <mergeCell ref="H103:H110"/>
    <mergeCell ref="H112:H119"/>
    <mergeCell ref="H121:H128"/>
    <mergeCell ref="H130:H137"/>
    <mergeCell ref="H139:H146"/>
    <mergeCell ref="H184:H191"/>
    <mergeCell ref="B157:B164"/>
    <mergeCell ref="A139:A164"/>
    <mergeCell ref="A130:A137"/>
    <mergeCell ref="C130:C137"/>
    <mergeCell ref="B148:B155"/>
    <mergeCell ref="C148:C155"/>
    <mergeCell ref="B184:B191"/>
    <mergeCell ref="C184:C191"/>
    <mergeCell ref="H67:H74"/>
    <mergeCell ref="B166:B173"/>
    <mergeCell ref="C76:C83"/>
    <mergeCell ref="H94:H101"/>
    <mergeCell ref="B139:B146"/>
    <mergeCell ref="C139:C146"/>
    <mergeCell ref="B130:B137"/>
    <mergeCell ref="H157:H164"/>
    <mergeCell ref="H148:H155"/>
    <mergeCell ref="C157:C164"/>
    <mergeCell ref="A211:A236"/>
    <mergeCell ref="C211:C218"/>
    <mergeCell ref="B193:B200"/>
    <mergeCell ref="C193:C200"/>
    <mergeCell ref="H193:H200"/>
    <mergeCell ref="B229:B236"/>
    <mergeCell ref="C229:C236"/>
    <mergeCell ref="H229:H236"/>
    <mergeCell ref="B220:B227"/>
    <mergeCell ref="C220:C227"/>
    <mergeCell ref="B211:B218"/>
    <mergeCell ref="H220:H227"/>
    <mergeCell ref="H211:H218"/>
    <mergeCell ref="H202:H209"/>
    <mergeCell ref="C202:C209"/>
    <mergeCell ref="B202:B209"/>
    <mergeCell ref="A112:A128"/>
    <mergeCell ref="B112:B119"/>
    <mergeCell ref="C112:C119"/>
    <mergeCell ref="B103:B110"/>
    <mergeCell ref="C103:C110"/>
    <mergeCell ref="A94:A110"/>
    <mergeCell ref="B94:B101"/>
    <mergeCell ref="C94:C101"/>
    <mergeCell ref="B121:B128"/>
    <mergeCell ref="C121:C128"/>
    <mergeCell ref="A67:A92"/>
    <mergeCell ref="C67:C74"/>
    <mergeCell ref="B58:B65"/>
    <mergeCell ref="C58:C65"/>
    <mergeCell ref="B49:B56"/>
    <mergeCell ref="C49:C56"/>
    <mergeCell ref="B67:B74"/>
    <mergeCell ref="B85:B92"/>
    <mergeCell ref="C85:C92"/>
    <mergeCell ref="B76:B83"/>
    <mergeCell ref="B22:B29"/>
    <mergeCell ref="C22:C29"/>
    <mergeCell ref="A3:A10"/>
    <mergeCell ref="C3:C10"/>
    <mergeCell ref="B3:B10"/>
    <mergeCell ref="A13:A29"/>
    <mergeCell ref="C13:C20"/>
    <mergeCell ref="B13:B20"/>
    <mergeCell ref="B40:B47"/>
    <mergeCell ref="C40:C47"/>
    <mergeCell ref="A40:A48"/>
    <mergeCell ref="A31:A38"/>
    <mergeCell ref="B31:B38"/>
    <mergeCell ref="C31:C38"/>
  </mergeCells>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688CE2-19CF-46CC-BB54-9FA85C2483C1}">
  <sheetPr>
    <tabColor rgb="FF0070C0"/>
  </sheetPr>
  <dimension ref="A1:T29"/>
  <sheetViews>
    <sheetView showGridLines="0" workbookViewId="0">
      <selection activeCell="A2" sqref="A2:M2"/>
    </sheetView>
  </sheetViews>
  <sheetFormatPr defaultColWidth="9.21875" defaultRowHeight="14.4" x14ac:dyDescent="0.3"/>
  <cols>
    <col min="1" max="1" width="4.21875" style="28" customWidth="1"/>
    <col min="2" max="2" width="27.21875" style="33" customWidth="1"/>
    <col min="3" max="3" width="28.5546875" style="28" customWidth="1"/>
    <col min="4" max="4" width="12.5546875" style="31" customWidth="1"/>
    <col min="5" max="5" width="14.21875" style="28" customWidth="1"/>
    <col min="6" max="6" width="19.44140625" style="32" customWidth="1"/>
    <col min="7" max="7" width="17.77734375" style="31" customWidth="1"/>
    <col min="8" max="8" width="24.21875" style="30" customWidth="1"/>
    <col min="9" max="9" width="10.5546875" style="28" bestFit="1" customWidth="1"/>
    <col min="10" max="10" width="12.77734375" style="28" customWidth="1"/>
    <col min="11" max="11" width="15" style="29" customWidth="1"/>
    <col min="12" max="12" width="17.77734375" style="28" customWidth="1"/>
    <col min="13" max="13" width="16.5546875" style="28" customWidth="1"/>
    <col min="14" max="15" width="9.21875" style="28"/>
    <col min="16" max="17" width="0" style="28" hidden="1" customWidth="1"/>
    <col min="18" max="18" width="26.21875" style="28" hidden="1" customWidth="1"/>
    <col min="19" max="19" width="27.77734375" style="28" hidden="1" customWidth="1"/>
    <col min="20" max="20" width="13" style="28" hidden="1" customWidth="1"/>
    <col min="21" max="16384" width="9.21875" style="28"/>
  </cols>
  <sheetData>
    <row r="1" spans="1:13" ht="21" x14ac:dyDescent="0.3">
      <c r="A1" s="540" t="s">
        <v>416</v>
      </c>
      <c r="B1" s="533"/>
      <c r="C1" s="533"/>
      <c r="D1" s="533"/>
      <c r="E1" s="533"/>
      <c r="F1" s="533"/>
      <c r="G1" s="533"/>
      <c r="H1" s="533"/>
      <c r="I1" s="533"/>
      <c r="J1" s="533"/>
      <c r="K1" s="533"/>
      <c r="L1" s="533"/>
      <c r="M1" s="533"/>
    </row>
    <row r="2" spans="1:13" ht="15" x14ac:dyDescent="0.35">
      <c r="A2" s="541" t="s">
        <v>209</v>
      </c>
      <c r="B2" s="542"/>
      <c r="C2" s="542"/>
      <c r="D2" s="542"/>
      <c r="E2" s="542"/>
      <c r="F2" s="542"/>
      <c r="G2" s="542"/>
      <c r="H2" s="542"/>
      <c r="I2" s="542"/>
      <c r="J2" s="542"/>
      <c r="K2" s="542"/>
      <c r="L2" s="542"/>
      <c r="M2" s="542"/>
    </row>
    <row r="3" spans="1:13" ht="15" x14ac:dyDescent="0.35">
      <c r="A3" s="541" t="s">
        <v>212</v>
      </c>
      <c r="B3" s="542"/>
      <c r="C3" s="542"/>
      <c r="D3" s="542"/>
      <c r="E3" s="542"/>
      <c r="F3" s="542"/>
      <c r="G3" s="542"/>
      <c r="H3" s="542"/>
      <c r="I3" s="542"/>
      <c r="J3" s="542"/>
      <c r="K3" s="542"/>
      <c r="L3" s="542"/>
      <c r="M3" s="542"/>
    </row>
    <row r="4" spans="1:13" ht="43.2" x14ac:dyDescent="0.3">
      <c r="A4" s="86" t="s">
        <v>88</v>
      </c>
      <c r="B4" s="90" t="s">
        <v>87</v>
      </c>
      <c r="C4" s="83" t="s">
        <v>86</v>
      </c>
      <c r="D4" s="89" t="s">
        <v>85</v>
      </c>
      <c r="E4" s="88" t="s">
        <v>84</v>
      </c>
      <c r="F4" s="87" t="s">
        <v>83</v>
      </c>
      <c r="G4" s="325" t="s">
        <v>82</v>
      </c>
      <c r="H4" s="86" t="s">
        <v>81</v>
      </c>
      <c r="I4" s="85" t="s">
        <v>80</v>
      </c>
      <c r="J4" s="85" t="s">
        <v>79</v>
      </c>
      <c r="K4" s="83" t="s">
        <v>78</v>
      </c>
      <c r="L4" s="84" t="s">
        <v>77</v>
      </c>
      <c r="M4" s="83" t="s">
        <v>76</v>
      </c>
    </row>
    <row r="5" spans="1:13" s="47" customFormat="1" x14ac:dyDescent="0.3">
      <c r="A5" s="66"/>
      <c r="B5" s="65" t="s">
        <v>159</v>
      </c>
      <c r="C5" s="64"/>
      <c r="D5" s="65"/>
      <c r="E5" s="64"/>
      <c r="F5" s="63"/>
      <c r="G5" s="62"/>
      <c r="H5" s="61"/>
      <c r="I5" s="60"/>
      <c r="J5" s="60"/>
      <c r="K5" s="59"/>
      <c r="L5" s="58"/>
      <c r="M5" s="57"/>
    </row>
    <row r="6" spans="1:13" ht="15" customHeight="1" x14ac:dyDescent="0.3">
      <c r="A6" s="55" t="s">
        <v>74</v>
      </c>
      <c r="B6" s="78" t="s">
        <v>166</v>
      </c>
      <c r="C6" s="349" t="s">
        <v>412</v>
      </c>
      <c r="D6" s="78"/>
      <c r="E6" s="78"/>
      <c r="F6" s="82">
        <v>50000</v>
      </c>
      <c r="G6" s="81" t="s">
        <v>259</v>
      </c>
      <c r="H6" s="344"/>
      <c r="I6" s="345">
        <v>71200</v>
      </c>
      <c r="J6" s="345" t="s">
        <v>261</v>
      </c>
      <c r="K6" s="80"/>
      <c r="L6" s="49"/>
      <c r="M6" s="54" t="s">
        <v>235</v>
      </c>
    </row>
    <row r="7" spans="1:13" ht="15" customHeight="1" x14ac:dyDescent="0.3">
      <c r="A7" s="55" t="s">
        <v>73</v>
      </c>
      <c r="B7" s="78" t="s">
        <v>166</v>
      </c>
      <c r="C7" s="349" t="s">
        <v>264</v>
      </c>
      <c r="D7" s="78"/>
      <c r="E7" s="78"/>
      <c r="F7" s="82">
        <v>32000</v>
      </c>
      <c r="G7" s="81" t="s">
        <v>170</v>
      </c>
      <c r="H7" s="344"/>
      <c r="I7" s="345">
        <v>71200</v>
      </c>
      <c r="J7" s="345" t="s">
        <v>261</v>
      </c>
      <c r="K7" s="80"/>
      <c r="L7" s="49"/>
      <c r="M7" s="54"/>
    </row>
    <row r="8" spans="1:13" ht="15" customHeight="1" x14ac:dyDescent="0.3">
      <c r="A8" s="55" t="s">
        <v>72</v>
      </c>
      <c r="B8" s="78" t="s">
        <v>166</v>
      </c>
      <c r="C8" s="349" t="s">
        <v>413</v>
      </c>
      <c r="D8" s="78"/>
      <c r="E8" s="78"/>
      <c r="F8" s="82">
        <v>40000</v>
      </c>
      <c r="G8" s="81" t="s">
        <v>409</v>
      </c>
      <c r="H8" s="344"/>
      <c r="I8" s="345">
        <v>71200</v>
      </c>
      <c r="J8" s="345" t="s">
        <v>261</v>
      </c>
      <c r="K8" s="80"/>
      <c r="L8" s="49"/>
      <c r="M8" s="54"/>
    </row>
    <row r="9" spans="1:13" ht="22.8" customHeight="1" x14ac:dyDescent="0.3">
      <c r="A9" s="55" t="s">
        <v>71</v>
      </c>
      <c r="B9" s="78" t="s">
        <v>167</v>
      </c>
      <c r="C9" s="349" t="s">
        <v>414</v>
      </c>
      <c r="D9" s="78"/>
      <c r="E9" s="78"/>
      <c r="F9" s="82">
        <v>24000</v>
      </c>
      <c r="G9" s="81" t="s">
        <v>262</v>
      </c>
      <c r="H9" s="55"/>
      <c r="I9" s="345">
        <v>71200</v>
      </c>
      <c r="J9" s="345" t="s">
        <v>261</v>
      </c>
      <c r="K9" s="80"/>
      <c r="L9" s="49"/>
      <c r="M9" s="54" t="s">
        <v>260</v>
      </c>
    </row>
    <row r="10" spans="1:13" ht="24" customHeight="1" x14ac:dyDescent="0.3">
      <c r="A10" s="55" t="s">
        <v>70</v>
      </c>
      <c r="B10" s="78" t="s">
        <v>166</v>
      </c>
      <c r="C10" s="349" t="s">
        <v>411</v>
      </c>
      <c r="D10" s="78"/>
      <c r="E10" s="78"/>
      <c r="F10" s="82">
        <v>36000</v>
      </c>
      <c r="G10" s="81" t="s">
        <v>302</v>
      </c>
      <c r="H10" s="55"/>
      <c r="I10" s="345">
        <v>71200</v>
      </c>
      <c r="J10" s="345" t="s">
        <v>261</v>
      </c>
      <c r="K10" s="80"/>
      <c r="L10" s="49"/>
      <c r="M10" s="54" t="s">
        <v>178</v>
      </c>
    </row>
    <row r="11" spans="1:13" ht="23.55" customHeight="1" x14ac:dyDescent="0.3">
      <c r="A11" s="55" t="s">
        <v>69</v>
      </c>
      <c r="B11" s="78" t="s">
        <v>263</v>
      </c>
      <c r="C11" s="349" t="s">
        <v>415</v>
      </c>
      <c r="D11" s="78"/>
      <c r="E11" s="78"/>
      <c r="F11" s="82">
        <v>24000</v>
      </c>
      <c r="G11" s="81" t="s">
        <v>174</v>
      </c>
      <c r="H11" s="55"/>
      <c r="I11" s="345">
        <v>71200</v>
      </c>
      <c r="J11" s="345" t="s">
        <v>261</v>
      </c>
      <c r="K11" s="80"/>
      <c r="L11" s="49"/>
      <c r="M11" s="54"/>
    </row>
    <row r="12" spans="1:13" s="47" customFormat="1" x14ac:dyDescent="0.3">
      <c r="A12" s="76"/>
      <c r="B12" s="539" t="s">
        <v>160</v>
      </c>
      <c r="C12" s="539"/>
      <c r="D12" s="539"/>
      <c r="E12" s="539"/>
      <c r="F12" s="221">
        <f>SUM(F6:F11)</f>
        <v>206000</v>
      </c>
      <c r="G12" s="72"/>
      <c r="H12" s="346"/>
      <c r="I12" s="347"/>
      <c r="J12" s="347"/>
      <c r="K12" s="69"/>
      <c r="L12" s="68"/>
      <c r="M12" s="67"/>
    </row>
    <row r="13" spans="1:13" s="47" customFormat="1" ht="15" customHeight="1" x14ac:dyDescent="0.3">
      <c r="A13" s="79"/>
      <c r="B13" s="65" t="s">
        <v>301</v>
      </c>
      <c r="C13" s="543"/>
      <c r="D13" s="544"/>
      <c r="E13" s="544"/>
      <c r="F13" s="544"/>
      <c r="G13" s="544"/>
      <c r="H13" s="544"/>
      <c r="I13" s="544"/>
      <c r="J13" s="544"/>
      <c r="K13" s="544"/>
      <c r="L13" s="544"/>
      <c r="M13" s="545"/>
    </row>
    <row r="14" spans="1:13" s="47" customFormat="1" ht="13.95" customHeight="1" x14ac:dyDescent="0.3">
      <c r="A14" s="55" t="s">
        <v>74</v>
      </c>
      <c r="B14" s="78" t="s">
        <v>301</v>
      </c>
      <c r="C14" s="54"/>
      <c r="D14" s="46"/>
      <c r="E14" s="78"/>
      <c r="F14" s="77">
        <v>30000</v>
      </c>
      <c r="G14" s="46" t="s">
        <v>410</v>
      </c>
      <c r="H14" s="52"/>
      <c r="I14" s="348">
        <v>74100</v>
      </c>
      <c r="J14" s="345" t="s">
        <v>261</v>
      </c>
      <c r="K14" s="50"/>
      <c r="L14" s="49"/>
      <c r="M14" s="48"/>
    </row>
    <row r="15" spans="1:13" s="47" customFormat="1" ht="15" customHeight="1" x14ac:dyDescent="0.3">
      <c r="A15" s="55" t="s">
        <v>73</v>
      </c>
      <c r="B15" s="56"/>
      <c r="C15" s="54"/>
      <c r="D15" s="46"/>
      <c r="E15" s="78"/>
      <c r="F15" s="77"/>
      <c r="G15" s="46"/>
      <c r="H15" s="52"/>
      <c r="I15" s="51"/>
      <c r="J15" s="45"/>
      <c r="K15" s="50"/>
      <c r="L15" s="49"/>
      <c r="M15" s="48"/>
    </row>
    <row r="16" spans="1:13" s="47" customFormat="1" x14ac:dyDescent="0.3">
      <c r="A16" s="76"/>
      <c r="B16" s="75" t="s">
        <v>75</v>
      </c>
      <c r="C16" s="74"/>
      <c r="D16" s="74"/>
      <c r="E16" s="74"/>
      <c r="F16" s="73">
        <f>SUM(F14:F15)</f>
        <v>30000</v>
      </c>
      <c r="G16" s="72"/>
      <c r="H16" s="71"/>
      <c r="I16" s="70"/>
      <c r="J16" s="70"/>
      <c r="K16" s="69"/>
      <c r="L16" s="68"/>
      <c r="M16" s="67"/>
    </row>
    <row r="17" spans="1:13" s="47" customFormat="1" x14ac:dyDescent="0.3">
      <c r="A17" s="66"/>
      <c r="B17" s="65"/>
      <c r="C17" s="64"/>
      <c r="D17" s="65"/>
      <c r="E17" s="64"/>
      <c r="F17" s="63"/>
      <c r="G17" s="62"/>
      <c r="H17" s="61"/>
      <c r="I17" s="60"/>
      <c r="J17" s="60"/>
      <c r="K17" s="59"/>
      <c r="L17" s="58"/>
      <c r="M17" s="57"/>
    </row>
    <row r="18" spans="1:13" s="47" customFormat="1" x14ac:dyDescent="0.3">
      <c r="A18" s="55"/>
      <c r="B18" s="46"/>
      <c r="C18" s="54"/>
      <c r="D18" s="46"/>
      <c r="E18" s="46"/>
      <c r="F18" s="53"/>
      <c r="G18" s="81"/>
      <c r="H18" s="52"/>
      <c r="I18" s="51"/>
      <c r="J18" s="45"/>
      <c r="K18" s="50"/>
      <c r="L18" s="49"/>
      <c r="M18" s="48"/>
    </row>
    <row r="19" spans="1:13" x14ac:dyDescent="0.3">
      <c r="A19" s="40"/>
      <c r="B19" s="535"/>
      <c r="C19" s="536"/>
      <c r="D19" s="536"/>
      <c r="E19" s="537"/>
      <c r="F19" s="44"/>
      <c r="G19" s="43"/>
      <c r="H19" s="42"/>
      <c r="I19" s="41"/>
      <c r="J19" s="41"/>
      <c r="K19" s="40"/>
      <c r="L19" s="39"/>
      <c r="M19" s="39"/>
    </row>
    <row r="20" spans="1:13" x14ac:dyDescent="0.3">
      <c r="A20" s="538" t="s">
        <v>68</v>
      </c>
      <c r="B20" s="538"/>
      <c r="C20" s="538"/>
      <c r="D20" s="538"/>
      <c r="E20" s="538"/>
      <c r="F20" s="38">
        <f>F12+F16+F19</f>
        <v>236000</v>
      </c>
      <c r="G20" s="36"/>
      <c r="H20" s="37"/>
      <c r="I20" s="36"/>
      <c r="J20" s="36"/>
      <c r="K20" s="36"/>
      <c r="L20" s="36"/>
      <c r="M20" s="36"/>
    </row>
    <row r="23" spans="1:13" x14ac:dyDescent="0.3">
      <c r="A23" s="35"/>
      <c r="B23" s="532" t="s">
        <v>67</v>
      </c>
      <c r="C23" s="533"/>
      <c r="D23" s="533"/>
      <c r="E23" s="533"/>
      <c r="F23" s="533"/>
      <c r="G23" s="533"/>
      <c r="H23" s="533"/>
      <c r="I23" s="533"/>
      <c r="J23" s="533"/>
      <c r="K23" s="533"/>
      <c r="L23" s="34"/>
      <c r="M23" s="34"/>
    </row>
    <row r="24" spans="1:13" ht="47.55" customHeight="1" x14ac:dyDescent="0.3">
      <c r="A24" s="534" t="s">
        <v>175</v>
      </c>
      <c r="B24" s="533"/>
      <c r="C24" s="533"/>
      <c r="D24" s="533"/>
      <c r="E24" s="533"/>
      <c r="F24" s="533"/>
      <c r="G24" s="533"/>
      <c r="H24" s="533"/>
      <c r="I24" s="533"/>
      <c r="J24" s="533"/>
      <c r="K24" s="533"/>
      <c r="L24" s="533"/>
      <c r="M24" s="533"/>
    </row>
    <row r="27" spans="1:13" ht="27" customHeight="1" x14ac:dyDescent="0.3">
      <c r="A27" s="534" t="s">
        <v>176</v>
      </c>
      <c r="B27" s="533"/>
      <c r="C27" s="533"/>
      <c r="D27" s="533"/>
      <c r="E27" s="533"/>
      <c r="F27" s="533"/>
      <c r="G27" s="533"/>
      <c r="H27" s="533"/>
      <c r="I27" s="533"/>
      <c r="J27" s="533"/>
      <c r="K27" s="533"/>
      <c r="L27" s="533"/>
      <c r="M27" s="533"/>
    </row>
    <row r="28" spans="1:13" ht="27" customHeight="1" x14ac:dyDescent="0.3">
      <c r="A28" s="222"/>
      <c r="B28" s="223"/>
      <c r="C28" s="223"/>
      <c r="D28" s="223"/>
      <c r="E28" s="223"/>
      <c r="F28" s="223"/>
      <c r="G28" s="223"/>
      <c r="H28" s="223"/>
      <c r="I28" s="223"/>
      <c r="J28" s="223"/>
      <c r="K28" s="223"/>
      <c r="L28" s="223"/>
      <c r="M28" s="223"/>
    </row>
    <row r="29" spans="1:13" ht="35.25" customHeight="1" x14ac:dyDescent="0.3">
      <c r="A29" s="534" t="s">
        <v>177</v>
      </c>
      <c r="B29" s="533"/>
      <c r="C29" s="533"/>
      <c r="D29" s="533"/>
      <c r="E29" s="533"/>
      <c r="F29" s="533"/>
      <c r="G29" s="533"/>
      <c r="H29" s="533"/>
      <c r="I29" s="533"/>
      <c r="J29" s="533"/>
      <c r="K29" s="533"/>
      <c r="L29" s="533"/>
      <c r="M29" s="533"/>
    </row>
  </sheetData>
  <mergeCells count="11">
    <mergeCell ref="B12:E12"/>
    <mergeCell ref="A1:M1"/>
    <mergeCell ref="A2:M2"/>
    <mergeCell ref="A3:M3"/>
    <mergeCell ref="C13:M13"/>
    <mergeCell ref="B23:K23"/>
    <mergeCell ref="A24:M24"/>
    <mergeCell ref="A27:M27"/>
    <mergeCell ref="A29:M29"/>
    <mergeCell ref="B19:E19"/>
    <mergeCell ref="A20:E20"/>
  </mergeCells>
  <phoneticPr fontId="41" type="noConversion"/>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65AC5B-51DD-4BDA-8530-DABA51F317FF}">
  <sheetPr>
    <tabColor rgb="FF00B0F0"/>
  </sheetPr>
  <dimension ref="A2:W99"/>
  <sheetViews>
    <sheetView showGridLines="0" topLeftCell="A3" zoomScaleNormal="100" workbookViewId="0">
      <selection activeCell="K15" sqref="K15"/>
    </sheetView>
  </sheetViews>
  <sheetFormatPr defaultColWidth="9.21875" defaultRowHeight="13.8" x14ac:dyDescent="0.3"/>
  <cols>
    <col min="1" max="1" width="7.77734375" style="91" customWidth="1"/>
    <col min="2" max="2" width="22.21875" style="91" customWidth="1"/>
    <col min="3" max="3" width="10.44140625" style="91" customWidth="1"/>
    <col min="4" max="4" width="10.21875" style="91" bestFit="1" customWidth="1"/>
    <col min="5" max="7" width="9.21875" style="91"/>
    <col min="8" max="8" width="14.44140625" style="91" customWidth="1"/>
    <col min="9" max="9" width="9.21875" style="91"/>
    <col min="10" max="10" width="10.77734375" style="94" bestFit="1" customWidth="1"/>
    <col min="11" max="12" width="9.21875" style="91"/>
    <col min="13" max="13" width="12.77734375" style="91" customWidth="1"/>
    <col min="14" max="14" width="16" style="93" bestFit="1" customWidth="1"/>
    <col min="15" max="15" width="10.5546875" style="91" customWidth="1"/>
    <col min="16" max="16" width="9.21875" style="91" customWidth="1"/>
    <col min="17" max="17" width="11.5546875" style="91" customWidth="1"/>
    <col min="18" max="18" width="8.21875" style="91" customWidth="1"/>
    <col min="19" max="19" width="15.44140625" style="91" customWidth="1"/>
    <col min="20" max="20" width="13.5546875" style="91" customWidth="1"/>
    <col min="21" max="21" width="27.5546875" style="91" hidden="1" customWidth="1"/>
    <col min="22" max="22" width="9.5546875" style="91" customWidth="1"/>
    <col min="23" max="23" width="9.21875" style="92"/>
    <col min="24" max="260" width="9.21875" style="91"/>
    <col min="261" max="261" width="20.77734375" style="91" customWidth="1"/>
    <col min="262" max="262" width="10.44140625" style="91" customWidth="1"/>
    <col min="263" max="263" width="8.5546875" style="91" customWidth="1"/>
    <col min="264" max="266" width="9.21875" style="91"/>
    <col min="267" max="267" width="14.44140625" style="91" customWidth="1"/>
    <col min="268" max="270" width="9.21875" style="91"/>
    <col min="271" max="271" width="10.5546875" style="91" customWidth="1"/>
    <col min="272" max="272" width="9.21875" style="91"/>
    <col min="273" max="273" width="11.5546875" style="91" customWidth="1"/>
    <col min="274" max="274" width="8.21875" style="91" customWidth="1"/>
    <col min="275" max="275" width="15.44140625" style="91" customWidth="1"/>
    <col min="276" max="276" width="13.5546875" style="91" customWidth="1"/>
    <col min="277" max="277" width="0" style="91" hidden="1" customWidth="1"/>
    <col min="278" max="278" width="9.5546875" style="91" customWidth="1"/>
    <col min="279" max="516" width="9.21875" style="91"/>
    <col min="517" max="517" width="20.77734375" style="91" customWidth="1"/>
    <col min="518" max="518" width="10.44140625" style="91" customWidth="1"/>
    <col min="519" max="519" width="8.5546875" style="91" customWidth="1"/>
    <col min="520" max="522" width="9.21875" style="91"/>
    <col min="523" max="523" width="14.44140625" style="91" customWidth="1"/>
    <col min="524" max="526" width="9.21875" style="91"/>
    <col min="527" max="527" width="10.5546875" style="91" customWidth="1"/>
    <col min="528" max="528" width="9.21875" style="91"/>
    <col min="529" max="529" width="11.5546875" style="91" customWidth="1"/>
    <col min="530" max="530" width="8.21875" style="91" customWidth="1"/>
    <col min="531" max="531" width="15.44140625" style="91" customWidth="1"/>
    <col min="532" max="532" width="13.5546875" style="91" customWidth="1"/>
    <col min="533" max="533" width="0" style="91" hidden="1" customWidth="1"/>
    <col min="534" max="534" width="9.5546875" style="91" customWidth="1"/>
    <col min="535" max="772" width="9.21875" style="91"/>
    <col min="773" max="773" width="20.77734375" style="91" customWidth="1"/>
    <col min="774" max="774" width="10.44140625" style="91" customWidth="1"/>
    <col min="775" max="775" width="8.5546875" style="91" customWidth="1"/>
    <col min="776" max="778" width="9.21875" style="91"/>
    <col min="779" max="779" width="14.44140625" style="91" customWidth="1"/>
    <col min="780" max="782" width="9.21875" style="91"/>
    <col min="783" max="783" width="10.5546875" style="91" customWidth="1"/>
    <col min="784" max="784" width="9.21875" style="91"/>
    <col min="785" max="785" width="11.5546875" style="91" customWidth="1"/>
    <col min="786" max="786" width="8.21875" style="91" customWidth="1"/>
    <col min="787" max="787" width="15.44140625" style="91" customWidth="1"/>
    <col min="788" max="788" width="13.5546875" style="91" customWidth="1"/>
    <col min="789" max="789" width="0" style="91" hidden="1" customWidth="1"/>
    <col min="790" max="790" width="9.5546875" style="91" customWidth="1"/>
    <col min="791" max="1028" width="9.21875" style="91"/>
    <col min="1029" max="1029" width="20.77734375" style="91" customWidth="1"/>
    <col min="1030" max="1030" width="10.44140625" style="91" customWidth="1"/>
    <col min="1031" max="1031" width="8.5546875" style="91" customWidth="1"/>
    <col min="1032" max="1034" width="9.21875" style="91"/>
    <col min="1035" max="1035" width="14.44140625" style="91" customWidth="1"/>
    <col min="1036" max="1038" width="9.21875" style="91"/>
    <col min="1039" max="1039" width="10.5546875" style="91" customWidth="1"/>
    <col min="1040" max="1040" width="9.21875" style="91"/>
    <col min="1041" max="1041" width="11.5546875" style="91" customWidth="1"/>
    <col min="1042" max="1042" width="8.21875" style="91" customWidth="1"/>
    <col min="1043" max="1043" width="15.44140625" style="91" customWidth="1"/>
    <col min="1044" max="1044" width="13.5546875" style="91" customWidth="1"/>
    <col min="1045" max="1045" width="0" style="91" hidden="1" customWidth="1"/>
    <col min="1046" max="1046" width="9.5546875" style="91" customWidth="1"/>
    <col min="1047" max="1284" width="9.21875" style="91"/>
    <col min="1285" max="1285" width="20.77734375" style="91" customWidth="1"/>
    <col min="1286" max="1286" width="10.44140625" style="91" customWidth="1"/>
    <col min="1287" max="1287" width="8.5546875" style="91" customWidth="1"/>
    <col min="1288" max="1290" width="9.21875" style="91"/>
    <col min="1291" max="1291" width="14.44140625" style="91" customWidth="1"/>
    <col min="1292" max="1294" width="9.21875" style="91"/>
    <col min="1295" max="1295" width="10.5546875" style="91" customWidth="1"/>
    <col min="1296" max="1296" width="9.21875" style="91"/>
    <col min="1297" max="1297" width="11.5546875" style="91" customWidth="1"/>
    <col min="1298" max="1298" width="8.21875" style="91" customWidth="1"/>
    <col min="1299" max="1299" width="15.44140625" style="91" customWidth="1"/>
    <col min="1300" max="1300" width="13.5546875" style="91" customWidth="1"/>
    <col min="1301" max="1301" width="0" style="91" hidden="1" customWidth="1"/>
    <col min="1302" max="1302" width="9.5546875" style="91" customWidth="1"/>
    <col min="1303" max="1540" width="9.21875" style="91"/>
    <col min="1541" max="1541" width="20.77734375" style="91" customWidth="1"/>
    <col min="1542" max="1542" width="10.44140625" style="91" customWidth="1"/>
    <col min="1543" max="1543" width="8.5546875" style="91" customWidth="1"/>
    <col min="1544" max="1546" width="9.21875" style="91"/>
    <col min="1547" max="1547" width="14.44140625" style="91" customWidth="1"/>
    <col min="1548" max="1550" width="9.21875" style="91"/>
    <col min="1551" max="1551" width="10.5546875" style="91" customWidth="1"/>
    <col min="1552" max="1552" width="9.21875" style="91"/>
    <col min="1553" max="1553" width="11.5546875" style="91" customWidth="1"/>
    <col min="1554" max="1554" width="8.21875" style="91" customWidth="1"/>
    <col min="1555" max="1555" width="15.44140625" style="91" customWidth="1"/>
    <col min="1556" max="1556" width="13.5546875" style="91" customWidth="1"/>
    <col min="1557" max="1557" width="0" style="91" hidden="1" customWidth="1"/>
    <col min="1558" max="1558" width="9.5546875" style="91" customWidth="1"/>
    <col min="1559" max="1796" width="9.21875" style="91"/>
    <col min="1797" max="1797" width="20.77734375" style="91" customWidth="1"/>
    <col min="1798" max="1798" width="10.44140625" style="91" customWidth="1"/>
    <col min="1799" max="1799" width="8.5546875" style="91" customWidth="1"/>
    <col min="1800" max="1802" width="9.21875" style="91"/>
    <col min="1803" max="1803" width="14.44140625" style="91" customWidth="1"/>
    <col min="1804" max="1806" width="9.21875" style="91"/>
    <col min="1807" max="1807" width="10.5546875" style="91" customWidth="1"/>
    <col min="1808" max="1808" width="9.21875" style="91"/>
    <col min="1809" max="1809" width="11.5546875" style="91" customWidth="1"/>
    <col min="1810" max="1810" width="8.21875" style="91" customWidth="1"/>
    <col min="1811" max="1811" width="15.44140625" style="91" customWidth="1"/>
    <col min="1812" max="1812" width="13.5546875" style="91" customWidth="1"/>
    <col min="1813" max="1813" width="0" style="91" hidden="1" customWidth="1"/>
    <col min="1814" max="1814" width="9.5546875" style="91" customWidth="1"/>
    <col min="1815" max="2052" width="9.21875" style="91"/>
    <col min="2053" max="2053" width="20.77734375" style="91" customWidth="1"/>
    <col min="2054" max="2054" width="10.44140625" style="91" customWidth="1"/>
    <col min="2055" max="2055" width="8.5546875" style="91" customWidth="1"/>
    <col min="2056" max="2058" width="9.21875" style="91"/>
    <col min="2059" max="2059" width="14.44140625" style="91" customWidth="1"/>
    <col min="2060" max="2062" width="9.21875" style="91"/>
    <col min="2063" max="2063" width="10.5546875" style="91" customWidth="1"/>
    <col min="2064" max="2064" width="9.21875" style="91"/>
    <col min="2065" max="2065" width="11.5546875" style="91" customWidth="1"/>
    <col min="2066" max="2066" width="8.21875" style="91" customWidth="1"/>
    <col min="2067" max="2067" width="15.44140625" style="91" customWidth="1"/>
    <col min="2068" max="2068" width="13.5546875" style="91" customWidth="1"/>
    <col min="2069" max="2069" width="0" style="91" hidden="1" customWidth="1"/>
    <col min="2070" max="2070" width="9.5546875" style="91" customWidth="1"/>
    <col min="2071" max="2308" width="9.21875" style="91"/>
    <col min="2309" max="2309" width="20.77734375" style="91" customWidth="1"/>
    <col min="2310" max="2310" width="10.44140625" style="91" customWidth="1"/>
    <col min="2311" max="2311" width="8.5546875" style="91" customWidth="1"/>
    <col min="2312" max="2314" width="9.21875" style="91"/>
    <col min="2315" max="2315" width="14.44140625" style="91" customWidth="1"/>
    <col min="2316" max="2318" width="9.21875" style="91"/>
    <col min="2319" max="2319" width="10.5546875" style="91" customWidth="1"/>
    <col min="2320" max="2320" width="9.21875" style="91"/>
    <col min="2321" max="2321" width="11.5546875" style="91" customWidth="1"/>
    <col min="2322" max="2322" width="8.21875" style="91" customWidth="1"/>
    <col min="2323" max="2323" width="15.44140625" style="91" customWidth="1"/>
    <col min="2324" max="2324" width="13.5546875" style="91" customWidth="1"/>
    <col min="2325" max="2325" width="0" style="91" hidden="1" customWidth="1"/>
    <col min="2326" max="2326" width="9.5546875" style="91" customWidth="1"/>
    <col min="2327" max="2564" width="9.21875" style="91"/>
    <col min="2565" max="2565" width="20.77734375" style="91" customWidth="1"/>
    <col min="2566" max="2566" width="10.44140625" style="91" customWidth="1"/>
    <col min="2567" max="2567" width="8.5546875" style="91" customWidth="1"/>
    <col min="2568" max="2570" width="9.21875" style="91"/>
    <col min="2571" max="2571" width="14.44140625" style="91" customWidth="1"/>
    <col min="2572" max="2574" width="9.21875" style="91"/>
    <col min="2575" max="2575" width="10.5546875" style="91" customWidth="1"/>
    <col min="2576" max="2576" width="9.21875" style="91"/>
    <col min="2577" max="2577" width="11.5546875" style="91" customWidth="1"/>
    <col min="2578" max="2578" width="8.21875" style="91" customWidth="1"/>
    <col min="2579" max="2579" width="15.44140625" style="91" customWidth="1"/>
    <col min="2580" max="2580" width="13.5546875" style="91" customWidth="1"/>
    <col min="2581" max="2581" width="0" style="91" hidden="1" customWidth="1"/>
    <col min="2582" max="2582" width="9.5546875" style="91" customWidth="1"/>
    <col min="2583" max="2820" width="9.21875" style="91"/>
    <col min="2821" max="2821" width="20.77734375" style="91" customWidth="1"/>
    <col min="2822" max="2822" width="10.44140625" style="91" customWidth="1"/>
    <col min="2823" max="2823" width="8.5546875" style="91" customWidth="1"/>
    <col min="2824" max="2826" width="9.21875" style="91"/>
    <col min="2827" max="2827" width="14.44140625" style="91" customWidth="1"/>
    <col min="2828" max="2830" width="9.21875" style="91"/>
    <col min="2831" max="2831" width="10.5546875" style="91" customWidth="1"/>
    <col min="2832" max="2832" width="9.21875" style="91"/>
    <col min="2833" max="2833" width="11.5546875" style="91" customWidth="1"/>
    <col min="2834" max="2834" width="8.21875" style="91" customWidth="1"/>
    <col min="2835" max="2835" width="15.44140625" style="91" customWidth="1"/>
    <col min="2836" max="2836" width="13.5546875" style="91" customWidth="1"/>
    <col min="2837" max="2837" width="0" style="91" hidden="1" customWidth="1"/>
    <col min="2838" max="2838" width="9.5546875" style="91" customWidth="1"/>
    <col min="2839" max="3076" width="9.21875" style="91"/>
    <col min="3077" max="3077" width="20.77734375" style="91" customWidth="1"/>
    <col min="3078" max="3078" width="10.44140625" style="91" customWidth="1"/>
    <col min="3079" max="3079" width="8.5546875" style="91" customWidth="1"/>
    <col min="3080" max="3082" width="9.21875" style="91"/>
    <col min="3083" max="3083" width="14.44140625" style="91" customWidth="1"/>
    <col min="3084" max="3086" width="9.21875" style="91"/>
    <col min="3087" max="3087" width="10.5546875" style="91" customWidth="1"/>
    <col min="3088" max="3088" width="9.21875" style="91"/>
    <col min="3089" max="3089" width="11.5546875" style="91" customWidth="1"/>
    <col min="3090" max="3090" width="8.21875" style="91" customWidth="1"/>
    <col min="3091" max="3091" width="15.44140625" style="91" customWidth="1"/>
    <col min="3092" max="3092" width="13.5546875" style="91" customWidth="1"/>
    <col min="3093" max="3093" width="0" style="91" hidden="1" customWidth="1"/>
    <col min="3094" max="3094" width="9.5546875" style="91" customWidth="1"/>
    <col min="3095" max="3332" width="9.21875" style="91"/>
    <col min="3333" max="3333" width="20.77734375" style="91" customWidth="1"/>
    <col min="3334" max="3334" width="10.44140625" style="91" customWidth="1"/>
    <col min="3335" max="3335" width="8.5546875" style="91" customWidth="1"/>
    <col min="3336" max="3338" width="9.21875" style="91"/>
    <col min="3339" max="3339" width="14.44140625" style="91" customWidth="1"/>
    <col min="3340" max="3342" width="9.21875" style="91"/>
    <col min="3343" max="3343" width="10.5546875" style="91" customWidth="1"/>
    <col min="3344" max="3344" width="9.21875" style="91"/>
    <col min="3345" max="3345" width="11.5546875" style="91" customWidth="1"/>
    <col min="3346" max="3346" width="8.21875" style="91" customWidth="1"/>
    <col min="3347" max="3347" width="15.44140625" style="91" customWidth="1"/>
    <col min="3348" max="3348" width="13.5546875" style="91" customWidth="1"/>
    <col min="3349" max="3349" width="0" style="91" hidden="1" customWidth="1"/>
    <col min="3350" max="3350" width="9.5546875" style="91" customWidth="1"/>
    <col min="3351" max="3588" width="9.21875" style="91"/>
    <col min="3589" max="3589" width="20.77734375" style="91" customWidth="1"/>
    <col min="3590" max="3590" width="10.44140625" style="91" customWidth="1"/>
    <col min="3591" max="3591" width="8.5546875" style="91" customWidth="1"/>
    <col min="3592" max="3594" width="9.21875" style="91"/>
    <col min="3595" max="3595" width="14.44140625" style="91" customWidth="1"/>
    <col min="3596" max="3598" width="9.21875" style="91"/>
    <col min="3599" max="3599" width="10.5546875" style="91" customWidth="1"/>
    <col min="3600" max="3600" width="9.21875" style="91"/>
    <col min="3601" max="3601" width="11.5546875" style="91" customWidth="1"/>
    <col min="3602" max="3602" width="8.21875" style="91" customWidth="1"/>
    <col min="3603" max="3603" width="15.44140625" style="91" customWidth="1"/>
    <col min="3604" max="3604" width="13.5546875" style="91" customWidth="1"/>
    <col min="3605" max="3605" width="0" style="91" hidden="1" customWidth="1"/>
    <col min="3606" max="3606" width="9.5546875" style="91" customWidth="1"/>
    <col min="3607" max="3844" width="9.21875" style="91"/>
    <col min="3845" max="3845" width="20.77734375" style="91" customWidth="1"/>
    <col min="3846" max="3846" width="10.44140625" style="91" customWidth="1"/>
    <col min="3847" max="3847" width="8.5546875" style="91" customWidth="1"/>
    <col min="3848" max="3850" width="9.21875" style="91"/>
    <col min="3851" max="3851" width="14.44140625" style="91" customWidth="1"/>
    <col min="3852" max="3854" width="9.21875" style="91"/>
    <col min="3855" max="3855" width="10.5546875" style="91" customWidth="1"/>
    <col min="3856" max="3856" width="9.21875" style="91"/>
    <col min="3857" max="3857" width="11.5546875" style="91" customWidth="1"/>
    <col min="3858" max="3858" width="8.21875" style="91" customWidth="1"/>
    <col min="3859" max="3859" width="15.44140625" style="91" customWidth="1"/>
    <col min="3860" max="3860" width="13.5546875" style="91" customWidth="1"/>
    <col min="3861" max="3861" width="0" style="91" hidden="1" customWidth="1"/>
    <col min="3862" max="3862" width="9.5546875" style="91" customWidth="1"/>
    <col min="3863" max="4100" width="9.21875" style="91"/>
    <col min="4101" max="4101" width="20.77734375" style="91" customWidth="1"/>
    <col min="4102" max="4102" width="10.44140625" style="91" customWidth="1"/>
    <col min="4103" max="4103" width="8.5546875" style="91" customWidth="1"/>
    <col min="4104" max="4106" width="9.21875" style="91"/>
    <col min="4107" max="4107" width="14.44140625" style="91" customWidth="1"/>
    <col min="4108" max="4110" width="9.21875" style="91"/>
    <col min="4111" max="4111" width="10.5546875" style="91" customWidth="1"/>
    <col min="4112" max="4112" width="9.21875" style="91"/>
    <col min="4113" max="4113" width="11.5546875" style="91" customWidth="1"/>
    <col min="4114" max="4114" width="8.21875" style="91" customWidth="1"/>
    <col min="4115" max="4115" width="15.44140625" style="91" customWidth="1"/>
    <col min="4116" max="4116" width="13.5546875" style="91" customWidth="1"/>
    <col min="4117" max="4117" width="0" style="91" hidden="1" customWidth="1"/>
    <col min="4118" max="4118" width="9.5546875" style="91" customWidth="1"/>
    <col min="4119" max="4356" width="9.21875" style="91"/>
    <col min="4357" max="4357" width="20.77734375" style="91" customWidth="1"/>
    <col min="4358" max="4358" width="10.44140625" style="91" customWidth="1"/>
    <col min="4359" max="4359" width="8.5546875" style="91" customWidth="1"/>
    <col min="4360" max="4362" width="9.21875" style="91"/>
    <col min="4363" max="4363" width="14.44140625" style="91" customWidth="1"/>
    <col min="4364" max="4366" width="9.21875" style="91"/>
    <col min="4367" max="4367" width="10.5546875" style="91" customWidth="1"/>
    <col min="4368" max="4368" width="9.21875" style="91"/>
    <col min="4369" max="4369" width="11.5546875" style="91" customWidth="1"/>
    <col min="4370" max="4370" width="8.21875" style="91" customWidth="1"/>
    <col min="4371" max="4371" width="15.44140625" style="91" customWidth="1"/>
    <col min="4372" max="4372" width="13.5546875" style="91" customWidth="1"/>
    <col min="4373" max="4373" width="0" style="91" hidden="1" customWidth="1"/>
    <col min="4374" max="4374" width="9.5546875" style="91" customWidth="1"/>
    <col min="4375" max="4612" width="9.21875" style="91"/>
    <col min="4613" max="4613" width="20.77734375" style="91" customWidth="1"/>
    <col min="4614" max="4614" width="10.44140625" style="91" customWidth="1"/>
    <col min="4615" max="4615" width="8.5546875" style="91" customWidth="1"/>
    <col min="4616" max="4618" width="9.21875" style="91"/>
    <col min="4619" max="4619" width="14.44140625" style="91" customWidth="1"/>
    <col min="4620" max="4622" width="9.21875" style="91"/>
    <col min="4623" max="4623" width="10.5546875" style="91" customWidth="1"/>
    <col min="4624" max="4624" width="9.21875" style="91"/>
    <col min="4625" max="4625" width="11.5546875" style="91" customWidth="1"/>
    <col min="4626" max="4626" width="8.21875" style="91" customWidth="1"/>
    <col min="4627" max="4627" width="15.44140625" style="91" customWidth="1"/>
    <col min="4628" max="4628" width="13.5546875" style="91" customWidth="1"/>
    <col min="4629" max="4629" width="0" style="91" hidden="1" customWidth="1"/>
    <col min="4630" max="4630" width="9.5546875" style="91" customWidth="1"/>
    <col min="4631" max="4868" width="9.21875" style="91"/>
    <col min="4869" max="4869" width="20.77734375" style="91" customWidth="1"/>
    <col min="4870" max="4870" width="10.44140625" style="91" customWidth="1"/>
    <col min="4871" max="4871" width="8.5546875" style="91" customWidth="1"/>
    <col min="4872" max="4874" width="9.21875" style="91"/>
    <col min="4875" max="4875" width="14.44140625" style="91" customWidth="1"/>
    <col min="4876" max="4878" width="9.21875" style="91"/>
    <col min="4879" max="4879" width="10.5546875" style="91" customWidth="1"/>
    <col min="4880" max="4880" width="9.21875" style="91"/>
    <col min="4881" max="4881" width="11.5546875" style="91" customWidth="1"/>
    <col min="4882" max="4882" width="8.21875" style="91" customWidth="1"/>
    <col min="4883" max="4883" width="15.44140625" style="91" customWidth="1"/>
    <col min="4884" max="4884" width="13.5546875" style="91" customWidth="1"/>
    <col min="4885" max="4885" width="0" style="91" hidden="1" customWidth="1"/>
    <col min="4886" max="4886" width="9.5546875" style="91" customWidth="1"/>
    <col min="4887" max="5124" width="9.21875" style="91"/>
    <col min="5125" max="5125" width="20.77734375" style="91" customWidth="1"/>
    <col min="5126" max="5126" width="10.44140625" style="91" customWidth="1"/>
    <col min="5127" max="5127" width="8.5546875" style="91" customWidth="1"/>
    <col min="5128" max="5130" width="9.21875" style="91"/>
    <col min="5131" max="5131" width="14.44140625" style="91" customWidth="1"/>
    <col min="5132" max="5134" width="9.21875" style="91"/>
    <col min="5135" max="5135" width="10.5546875" style="91" customWidth="1"/>
    <col min="5136" max="5136" width="9.21875" style="91"/>
    <col min="5137" max="5137" width="11.5546875" style="91" customWidth="1"/>
    <col min="5138" max="5138" width="8.21875" style="91" customWidth="1"/>
    <col min="5139" max="5139" width="15.44140625" style="91" customWidth="1"/>
    <col min="5140" max="5140" width="13.5546875" style="91" customWidth="1"/>
    <col min="5141" max="5141" width="0" style="91" hidden="1" customWidth="1"/>
    <col min="5142" max="5142" width="9.5546875" style="91" customWidth="1"/>
    <col min="5143" max="5380" width="9.21875" style="91"/>
    <col min="5381" max="5381" width="20.77734375" style="91" customWidth="1"/>
    <col min="5382" max="5382" width="10.44140625" style="91" customWidth="1"/>
    <col min="5383" max="5383" width="8.5546875" style="91" customWidth="1"/>
    <col min="5384" max="5386" width="9.21875" style="91"/>
    <col min="5387" max="5387" width="14.44140625" style="91" customWidth="1"/>
    <col min="5388" max="5390" width="9.21875" style="91"/>
    <col min="5391" max="5391" width="10.5546875" style="91" customWidth="1"/>
    <col min="5392" max="5392" width="9.21875" style="91"/>
    <col min="5393" max="5393" width="11.5546875" style="91" customWidth="1"/>
    <col min="5394" max="5394" width="8.21875" style="91" customWidth="1"/>
    <col min="5395" max="5395" width="15.44140625" style="91" customWidth="1"/>
    <col min="5396" max="5396" width="13.5546875" style="91" customWidth="1"/>
    <col min="5397" max="5397" width="0" style="91" hidden="1" customWidth="1"/>
    <col min="5398" max="5398" width="9.5546875" style="91" customWidth="1"/>
    <col min="5399" max="5636" width="9.21875" style="91"/>
    <col min="5637" max="5637" width="20.77734375" style="91" customWidth="1"/>
    <col min="5638" max="5638" width="10.44140625" style="91" customWidth="1"/>
    <col min="5639" max="5639" width="8.5546875" style="91" customWidth="1"/>
    <col min="5640" max="5642" width="9.21875" style="91"/>
    <col min="5643" max="5643" width="14.44140625" style="91" customWidth="1"/>
    <col min="5644" max="5646" width="9.21875" style="91"/>
    <col min="5647" max="5647" width="10.5546875" style="91" customWidth="1"/>
    <col min="5648" max="5648" width="9.21875" style="91"/>
    <col min="5649" max="5649" width="11.5546875" style="91" customWidth="1"/>
    <col min="5650" max="5650" width="8.21875" style="91" customWidth="1"/>
    <col min="5651" max="5651" width="15.44140625" style="91" customWidth="1"/>
    <col min="5652" max="5652" width="13.5546875" style="91" customWidth="1"/>
    <col min="5653" max="5653" width="0" style="91" hidden="1" customWidth="1"/>
    <col min="5654" max="5654" width="9.5546875" style="91" customWidth="1"/>
    <col min="5655" max="5892" width="9.21875" style="91"/>
    <col min="5893" max="5893" width="20.77734375" style="91" customWidth="1"/>
    <col min="5894" max="5894" width="10.44140625" style="91" customWidth="1"/>
    <col min="5895" max="5895" width="8.5546875" style="91" customWidth="1"/>
    <col min="5896" max="5898" width="9.21875" style="91"/>
    <col min="5899" max="5899" width="14.44140625" style="91" customWidth="1"/>
    <col min="5900" max="5902" width="9.21875" style="91"/>
    <col min="5903" max="5903" width="10.5546875" style="91" customWidth="1"/>
    <col min="5904" max="5904" width="9.21875" style="91"/>
    <col min="5905" max="5905" width="11.5546875" style="91" customWidth="1"/>
    <col min="5906" max="5906" width="8.21875" style="91" customWidth="1"/>
    <col min="5907" max="5907" width="15.44140625" style="91" customWidth="1"/>
    <col min="5908" max="5908" width="13.5546875" style="91" customWidth="1"/>
    <col min="5909" max="5909" width="0" style="91" hidden="1" customWidth="1"/>
    <col min="5910" max="5910" width="9.5546875" style="91" customWidth="1"/>
    <col min="5911" max="6148" width="9.21875" style="91"/>
    <col min="6149" max="6149" width="20.77734375" style="91" customWidth="1"/>
    <col min="6150" max="6150" width="10.44140625" style="91" customWidth="1"/>
    <col min="6151" max="6151" width="8.5546875" style="91" customWidth="1"/>
    <col min="6152" max="6154" width="9.21875" style="91"/>
    <col min="6155" max="6155" width="14.44140625" style="91" customWidth="1"/>
    <col min="6156" max="6158" width="9.21875" style="91"/>
    <col min="6159" max="6159" width="10.5546875" style="91" customWidth="1"/>
    <col min="6160" max="6160" width="9.21875" style="91"/>
    <col min="6161" max="6161" width="11.5546875" style="91" customWidth="1"/>
    <col min="6162" max="6162" width="8.21875" style="91" customWidth="1"/>
    <col min="6163" max="6163" width="15.44140625" style="91" customWidth="1"/>
    <col min="6164" max="6164" width="13.5546875" style="91" customWidth="1"/>
    <col min="6165" max="6165" width="0" style="91" hidden="1" customWidth="1"/>
    <col min="6166" max="6166" width="9.5546875" style="91" customWidth="1"/>
    <col min="6167" max="6404" width="9.21875" style="91"/>
    <col min="6405" max="6405" width="20.77734375" style="91" customWidth="1"/>
    <col min="6406" max="6406" width="10.44140625" style="91" customWidth="1"/>
    <col min="6407" max="6407" width="8.5546875" style="91" customWidth="1"/>
    <col min="6408" max="6410" width="9.21875" style="91"/>
    <col min="6411" max="6411" width="14.44140625" style="91" customWidth="1"/>
    <col min="6412" max="6414" width="9.21875" style="91"/>
    <col min="6415" max="6415" width="10.5546875" style="91" customWidth="1"/>
    <col min="6416" max="6416" width="9.21875" style="91"/>
    <col min="6417" max="6417" width="11.5546875" style="91" customWidth="1"/>
    <col min="6418" max="6418" width="8.21875" style="91" customWidth="1"/>
    <col min="6419" max="6419" width="15.44140625" style="91" customWidth="1"/>
    <col min="6420" max="6420" width="13.5546875" style="91" customWidth="1"/>
    <col min="6421" max="6421" width="0" style="91" hidden="1" customWidth="1"/>
    <col min="6422" max="6422" width="9.5546875" style="91" customWidth="1"/>
    <col min="6423" max="6660" width="9.21875" style="91"/>
    <col min="6661" max="6661" width="20.77734375" style="91" customWidth="1"/>
    <col min="6662" max="6662" width="10.44140625" style="91" customWidth="1"/>
    <col min="6663" max="6663" width="8.5546875" style="91" customWidth="1"/>
    <col min="6664" max="6666" width="9.21875" style="91"/>
    <col min="6667" max="6667" width="14.44140625" style="91" customWidth="1"/>
    <col min="6668" max="6670" width="9.21875" style="91"/>
    <col min="6671" max="6671" width="10.5546875" style="91" customWidth="1"/>
    <col min="6672" max="6672" width="9.21875" style="91"/>
    <col min="6673" max="6673" width="11.5546875" style="91" customWidth="1"/>
    <col min="6674" max="6674" width="8.21875" style="91" customWidth="1"/>
    <col min="6675" max="6675" width="15.44140625" style="91" customWidth="1"/>
    <col min="6676" max="6676" width="13.5546875" style="91" customWidth="1"/>
    <col min="6677" max="6677" width="0" style="91" hidden="1" customWidth="1"/>
    <col min="6678" max="6678" width="9.5546875" style="91" customWidth="1"/>
    <col min="6679" max="6916" width="9.21875" style="91"/>
    <col min="6917" max="6917" width="20.77734375" style="91" customWidth="1"/>
    <col min="6918" max="6918" width="10.44140625" style="91" customWidth="1"/>
    <col min="6919" max="6919" width="8.5546875" style="91" customWidth="1"/>
    <col min="6920" max="6922" width="9.21875" style="91"/>
    <col min="6923" max="6923" width="14.44140625" style="91" customWidth="1"/>
    <col min="6924" max="6926" width="9.21875" style="91"/>
    <col min="6927" max="6927" width="10.5546875" style="91" customWidth="1"/>
    <col min="6928" max="6928" width="9.21875" style="91"/>
    <col min="6929" max="6929" width="11.5546875" style="91" customWidth="1"/>
    <col min="6930" max="6930" width="8.21875" style="91" customWidth="1"/>
    <col min="6931" max="6931" width="15.44140625" style="91" customWidth="1"/>
    <col min="6932" max="6932" width="13.5546875" style="91" customWidth="1"/>
    <col min="6933" max="6933" width="0" style="91" hidden="1" customWidth="1"/>
    <col min="6934" max="6934" width="9.5546875" style="91" customWidth="1"/>
    <col min="6935" max="7172" width="9.21875" style="91"/>
    <col min="7173" max="7173" width="20.77734375" style="91" customWidth="1"/>
    <col min="7174" max="7174" width="10.44140625" style="91" customWidth="1"/>
    <col min="7175" max="7175" width="8.5546875" style="91" customWidth="1"/>
    <col min="7176" max="7178" width="9.21875" style="91"/>
    <col min="7179" max="7179" width="14.44140625" style="91" customWidth="1"/>
    <col min="7180" max="7182" width="9.21875" style="91"/>
    <col min="7183" max="7183" width="10.5546875" style="91" customWidth="1"/>
    <col min="7184" max="7184" width="9.21875" style="91"/>
    <col min="7185" max="7185" width="11.5546875" style="91" customWidth="1"/>
    <col min="7186" max="7186" width="8.21875" style="91" customWidth="1"/>
    <col min="7187" max="7187" width="15.44140625" style="91" customWidth="1"/>
    <col min="7188" max="7188" width="13.5546875" style="91" customWidth="1"/>
    <col min="7189" max="7189" width="0" style="91" hidden="1" customWidth="1"/>
    <col min="7190" max="7190" width="9.5546875" style="91" customWidth="1"/>
    <col min="7191" max="7428" width="9.21875" style="91"/>
    <col min="7429" max="7429" width="20.77734375" style="91" customWidth="1"/>
    <col min="7430" max="7430" width="10.44140625" style="91" customWidth="1"/>
    <col min="7431" max="7431" width="8.5546875" style="91" customWidth="1"/>
    <col min="7432" max="7434" width="9.21875" style="91"/>
    <col min="7435" max="7435" width="14.44140625" style="91" customWidth="1"/>
    <col min="7436" max="7438" width="9.21875" style="91"/>
    <col min="7439" max="7439" width="10.5546875" style="91" customWidth="1"/>
    <col min="7440" max="7440" width="9.21875" style="91"/>
    <col min="7441" max="7441" width="11.5546875" style="91" customWidth="1"/>
    <col min="7442" max="7442" width="8.21875" style="91" customWidth="1"/>
    <col min="7443" max="7443" width="15.44140625" style="91" customWidth="1"/>
    <col min="7444" max="7444" width="13.5546875" style="91" customWidth="1"/>
    <col min="7445" max="7445" width="0" style="91" hidden="1" customWidth="1"/>
    <col min="7446" max="7446" width="9.5546875" style="91" customWidth="1"/>
    <col min="7447" max="7684" width="9.21875" style="91"/>
    <col min="7685" max="7685" width="20.77734375" style="91" customWidth="1"/>
    <col min="7686" max="7686" width="10.44140625" style="91" customWidth="1"/>
    <col min="7687" max="7687" width="8.5546875" style="91" customWidth="1"/>
    <col min="7688" max="7690" width="9.21875" style="91"/>
    <col min="7691" max="7691" width="14.44140625" style="91" customWidth="1"/>
    <col min="7692" max="7694" width="9.21875" style="91"/>
    <col min="7695" max="7695" width="10.5546875" style="91" customWidth="1"/>
    <col min="7696" max="7696" width="9.21875" style="91"/>
    <col min="7697" max="7697" width="11.5546875" style="91" customWidth="1"/>
    <col min="7698" max="7698" width="8.21875" style="91" customWidth="1"/>
    <col min="7699" max="7699" width="15.44140625" style="91" customWidth="1"/>
    <col min="7700" max="7700" width="13.5546875" style="91" customWidth="1"/>
    <col min="7701" max="7701" width="0" style="91" hidden="1" customWidth="1"/>
    <col min="7702" max="7702" width="9.5546875" style="91" customWidth="1"/>
    <col min="7703" max="7940" width="9.21875" style="91"/>
    <col min="7941" max="7941" width="20.77734375" style="91" customWidth="1"/>
    <col min="7942" max="7942" width="10.44140625" style="91" customWidth="1"/>
    <col min="7943" max="7943" width="8.5546875" style="91" customWidth="1"/>
    <col min="7944" max="7946" width="9.21875" style="91"/>
    <col min="7947" max="7947" width="14.44140625" style="91" customWidth="1"/>
    <col min="7948" max="7950" width="9.21875" style="91"/>
    <col min="7951" max="7951" width="10.5546875" style="91" customWidth="1"/>
    <col min="7952" max="7952" width="9.21875" style="91"/>
    <col min="7953" max="7953" width="11.5546875" style="91" customWidth="1"/>
    <col min="7954" max="7954" width="8.21875" style="91" customWidth="1"/>
    <col min="7955" max="7955" width="15.44140625" style="91" customWidth="1"/>
    <col min="7956" max="7956" width="13.5546875" style="91" customWidth="1"/>
    <col min="7957" max="7957" width="0" style="91" hidden="1" customWidth="1"/>
    <col min="7958" max="7958" width="9.5546875" style="91" customWidth="1"/>
    <col min="7959" max="8196" width="9.21875" style="91"/>
    <col min="8197" max="8197" width="20.77734375" style="91" customWidth="1"/>
    <col min="8198" max="8198" width="10.44140625" style="91" customWidth="1"/>
    <col min="8199" max="8199" width="8.5546875" style="91" customWidth="1"/>
    <col min="8200" max="8202" width="9.21875" style="91"/>
    <col min="8203" max="8203" width="14.44140625" style="91" customWidth="1"/>
    <col min="8204" max="8206" width="9.21875" style="91"/>
    <col min="8207" max="8207" width="10.5546875" style="91" customWidth="1"/>
    <col min="8208" max="8208" width="9.21875" style="91"/>
    <col min="8209" max="8209" width="11.5546875" style="91" customWidth="1"/>
    <col min="8210" max="8210" width="8.21875" style="91" customWidth="1"/>
    <col min="8211" max="8211" width="15.44140625" style="91" customWidth="1"/>
    <col min="8212" max="8212" width="13.5546875" style="91" customWidth="1"/>
    <col min="8213" max="8213" width="0" style="91" hidden="1" customWidth="1"/>
    <col min="8214" max="8214" width="9.5546875" style="91" customWidth="1"/>
    <col min="8215" max="8452" width="9.21875" style="91"/>
    <col min="8453" max="8453" width="20.77734375" style="91" customWidth="1"/>
    <col min="8454" max="8454" width="10.44140625" style="91" customWidth="1"/>
    <col min="8455" max="8455" width="8.5546875" style="91" customWidth="1"/>
    <col min="8456" max="8458" width="9.21875" style="91"/>
    <col min="8459" max="8459" width="14.44140625" style="91" customWidth="1"/>
    <col min="8460" max="8462" width="9.21875" style="91"/>
    <col min="8463" max="8463" width="10.5546875" style="91" customWidth="1"/>
    <col min="8464" max="8464" width="9.21875" style="91"/>
    <col min="8465" max="8465" width="11.5546875" style="91" customWidth="1"/>
    <col min="8466" max="8466" width="8.21875" style="91" customWidth="1"/>
    <col min="8467" max="8467" width="15.44140625" style="91" customWidth="1"/>
    <col min="8468" max="8468" width="13.5546875" style="91" customWidth="1"/>
    <col min="8469" max="8469" width="0" style="91" hidden="1" customWidth="1"/>
    <col min="8470" max="8470" width="9.5546875" style="91" customWidth="1"/>
    <col min="8471" max="8708" width="9.21875" style="91"/>
    <col min="8709" max="8709" width="20.77734375" style="91" customWidth="1"/>
    <col min="8710" max="8710" width="10.44140625" style="91" customWidth="1"/>
    <col min="8711" max="8711" width="8.5546875" style="91" customWidth="1"/>
    <col min="8712" max="8714" width="9.21875" style="91"/>
    <col min="8715" max="8715" width="14.44140625" style="91" customWidth="1"/>
    <col min="8716" max="8718" width="9.21875" style="91"/>
    <col min="8719" max="8719" width="10.5546875" style="91" customWidth="1"/>
    <col min="8720" max="8720" width="9.21875" style="91"/>
    <col min="8721" max="8721" width="11.5546875" style="91" customWidth="1"/>
    <col min="8722" max="8722" width="8.21875" style="91" customWidth="1"/>
    <col min="8723" max="8723" width="15.44140625" style="91" customWidth="1"/>
    <col min="8724" max="8724" width="13.5546875" style="91" customWidth="1"/>
    <col min="8725" max="8725" width="0" style="91" hidden="1" customWidth="1"/>
    <col min="8726" max="8726" width="9.5546875" style="91" customWidth="1"/>
    <col min="8727" max="8964" width="9.21875" style="91"/>
    <col min="8965" max="8965" width="20.77734375" style="91" customWidth="1"/>
    <col min="8966" max="8966" width="10.44140625" style="91" customWidth="1"/>
    <col min="8967" max="8967" width="8.5546875" style="91" customWidth="1"/>
    <col min="8968" max="8970" width="9.21875" style="91"/>
    <col min="8971" max="8971" width="14.44140625" style="91" customWidth="1"/>
    <col min="8972" max="8974" width="9.21875" style="91"/>
    <col min="8975" max="8975" width="10.5546875" style="91" customWidth="1"/>
    <col min="8976" max="8976" width="9.21875" style="91"/>
    <col min="8977" max="8977" width="11.5546875" style="91" customWidth="1"/>
    <col min="8978" max="8978" width="8.21875" style="91" customWidth="1"/>
    <col min="8979" max="8979" width="15.44140625" style="91" customWidth="1"/>
    <col min="8980" max="8980" width="13.5546875" style="91" customWidth="1"/>
    <col min="8981" max="8981" width="0" style="91" hidden="1" customWidth="1"/>
    <col min="8982" max="8982" width="9.5546875" style="91" customWidth="1"/>
    <col min="8983" max="9220" width="9.21875" style="91"/>
    <col min="9221" max="9221" width="20.77734375" style="91" customWidth="1"/>
    <col min="9222" max="9222" width="10.44140625" style="91" customWidth="1"/>
    <col min="9223" max="9223" width="8.5546875" style="91" customWidth="1"/>
    <col min="9224" max="9226" width="9.21875" style="91"/>
    <col min="9227" max="9227" width="14.44140625" style="91" customWidth="1"/>
    <col min="9228" max="9230" width="9.21875" style="91"/>
    <col min="9231" max="9231" width="10.5546875" style="91" customWidth="1"/>
    <col min="9232" max="9232" width="9.21875" style="91"/>
    <col min="9233" max="9233" width="11.5546875" style="91" customWidth="1"/>
    <col min="9234" max="9234" width="8.21875" style="91" customWidth="1"/>
    <col min="9235" max="9235" width="15.44140625" style="91" customWidth="1"/>
    <col min="9236" max="9236" width="13.5546875" style="91" customWidth="1"/>
    <col min="9237" max="9237" width="0" style="91" hidden="1" customWidth="1"/>
    <col min="9238" max="9238" width="9.5546875" style="91" customWidth="1"/>
    <col min="9239" max="9476" width="9.21875" style="91"/>
    <col min="9477" max="9477" width="20.77734375" style="91" customWidth="1"/>
    <col min="9478" max="9478" width="10.44140625" style="91" customWidth="1"/>
    <col min="9479" max="9479" width="8.5546875" style="91" customWidth="1"/>
    <col min="9480" max="9482" width="9.21875" style="91"/>
    <col min="9483" max="9483" width="14.44140625" style="91" customWidth="1"/>
    <col min="9484" max="9486" width="9.21875" style="91"/>
    <col min="9487" max="9487" width="10.5546875" style="91" customWidth="1"/>
    <col min="9488" max="9488" width="9.21875" style="91"/>
    <col min="9489" max="9489" width="11.5546875" style="91" customWidth="1"/>
    <col min="9490" max="9490" width="8.21875" style="91" customWidth="1"/>
    <col min="9491" max="9491" width="15.44140625" style="91" customWidth="1"/>
    <col min="9492" max="9492" width="13.5546875" style="91" customWidth="1"/>
    <col min="9493" max="9493" width="0" style="91" hidden="1" customWidth="1"/>
    <col min="9494" max="9494" width="9.5546875" style="91" customWidth="1"/>
    <col min="9495" max="9732" width="9.21875" style="91"/>
    <col min="9733" max="9733" width="20.77734375" style="91" customWidth="1"/>
    <col min="9734" max="9734" width="10.44140625" style="91" customWidth="1"/>
    <col min="9735" max="9735" width="8.5546875" style="91" customWidth="1"/>
    <col min="9736" max="9738" width="9.21875" style="91"/>
    <col min="9739" max="9739" width="14.44140625" style="91" customWidth="1"/>
    <col min="9740" max="9742" width="9.21875" style="91"/>
    <col min="9743" max="9743" width="10.5546875" style="91" customWidth="1"/>
    <col min="9744" max="9744" width="9.21875" style="91"/>
    <col min="9745" max="9745" width="11.5546875" style="91" customWidth="1"/>
    <col min="9746" max="9746" width="8.21875" style="91" customWidth="1"/>
    <col min="9747" max="9747" width="15.44140625" style="91" customWidth="1"/>
    <col min="9748" max="9748" width="13.5546875" style="91" customWidth="1"/>
    <col min="9749" max="9749" width="0" style="91" hidden="1" customWidth="1"/>
    <col min="9750" max="9750" width="9.5546875" style="91" customWidth="1"/>
    <col min="9751" max="9988" width="9.21875" style="91"/>
    <col min="9989" max="9989" width="20.77734375" style="91" customWidth="1"/>
    <col min="9990" max="9990" width="10.44140625" style="91" customWidth="1"/>
    <col min="9991" max="9991" width="8.5546875" style="91" customWidth="1"/>
    <col min="9992" max="9994" width="9.21875" style="91"/>
    <col min="9995" max="9995" width="14.44140625" style="91" customWidth="1"/>
    <col min="9996" max="9998" width="9.21875" style="91"/>
    <col min="9999" max="9999" width="10.5546875" style="91" customWidth="1"/>
    <col min="10000" max="10000" width="9.21875" style="91"/>
    <col min="10001" max="10001" width="11.5546875" style="91" customWidth="1"/>
    <col min="10002" max="10002" width="8.21875" style="91" customWidth="1"/>
    <col min="10003" max="10003" width="15.44140625" style="91" customWidth="1"/>
    <col min="10004" max="10004" width="13.5546875" style="91" customWidth="1"/>
    <col min="10005" max="10005" width="0" style="91" hidden="1" customWidth="1"/>
    <col min="10006" max="10006" width="9.5546875" style="91" customWidth="1"/>
    <col min="10007" max="10244" width="9.21875" style="91"/>
    <col min="10245" max="10245" width="20.77734375" style="91" customWidth="1"/>
    <col min="10246" max="10246" width="10.44140625" style="91" customWidth="1"/>
    <col min="10247" max="10247" width="8.5546875" style="91" customWidth="1"/>
    <col min="10248" max="10250" width="9.21875" style="91"/>
    <col min="10251" max="10251" width="14.44140625" style="91" customWidth="1"/>
    <col min="10252" max="10254" width="9.21875" style="91"/>
    <col min="10255" max="10255" width="10.5546875" style="91" customWidth="1"/>
    <col min="10256" max="10256" width="9.21875" style="91"/>
    <col min="10257" max="10257" width="11.5546875" style="91" customWidth="1"/>
    <col min="10258" max="10258" width="8.21875" style="91" customWidth="1"/>
    <col min="10259" max="10259" width="15.44140625" style="91" customWidth="1"/>
    <col min="10260" max="10260" width="13.5546875" style="91" customWidth="1"/>
    <col min="10261" max="10261" width="0" style="91" hidden="1" customWidth="1"/>
    <col min="10262" max="10262" width="9.5546875" style="91" customWidth="1"/>
    <col min="10263" max="10500" width="9.21875" style="91"/>
    <col min="10501" max="10501" width="20.77734375" style="91" customWidth="1"/>
    <col min="10502" max="10502" width="10.44140625" style="91" customWidth="1"/>
    <col min="10503" max="10503" width="8.5546875" style="91" customWidth="1"/>
    <col min="10504" max="10506" width="9.21875" style="91"/>
    <col min="10507" max="10507" width="14.44140625" style="91" customWidth="1"/>
    <col min="10508" max="10510" width="9.21875" style="91"/>
    <col min="10511" max="10511" width="10.5546875" style="91" customWidth="1"/>
    <col min="10512" max="10512" width="9.21875" style="91"/>
    <col min="10513" max="10513" width="11.5546875" style="91" customWidth="1"/>
    <col min="10514" max="10514" width="8.21875" style="91" customWidth="1"/>
    <col min="10515" max="10515" width="15.44140625" style="91" customWidth="1"/>
    <col min="10516" max="10516" width="13.5546875" style="91" customWidth="1"/>
    <col min="10517" max="10517" width="0" style="91" hidden="1" customWidth="1"/>
    <col min="10518" max="10518" width="9.5546875" style="91" customWidth="1"/>
    <col min="10519" max="10756" width="9.21875" style="91"/>
    <col min="10757" max="10757" width="20.77734375" style="91" customWidth="1"/>
    <col min="10758" max="10758" width="10.44140625" style="91" customWidth="1"/>
    <col min="10759" max="10759" width="8.5546875" style="91" customWidth="1"/>
    <col min="10760" max="10762" width="9.21875" style="91"/>
    <col min="10763" max="10763" width="14.44140625" style="91" customWidth="1"/>
    <col min="10764" max="10766" width="9.21875" style="91"/>
    <col min="10767" max="10767" width="10.5546875" style="91" customWidth="1"/>
    <col min="10768" max="10768" width="9.21875" style="91"/>
    <col min="10769" max="10769" width="11.5546875" style="91" customWidth="1"/>
    <col min="10770" max="10770" width="8.21875" style="91" customWidth="1"/>
    <col min="10771" max="10771" width="15.44140625" style="91" customWidth="1"/>
    <col min="10772" max="10772" width="13.5546875" style="91" customWidth="1"/>
    <col min="10773" max="10773" width="0" style="91" hidden="1" customWidth="1"/>
    <col min="10774" max="10774" width="9.5546875" style="91" customWidth="1"/>
    <col min="10775" max="11012" width="9.21875" style="91"/>
    <col min="11013" max="11013" width="20.77734375" style="91" customWidth="1"/>
    <col min="11014" max="11014" width="10.44140625" style="91" customWidth="1"/>
    <col min="11015" max="11015" width="8.5546875" style="91" customWidth="1"/>
    <col min="11016" max="11018" width="9.21875" style="91"/>
    <col min="11019" max="11019" width="14.44140625" style="91" customWidth="1"/>
    <col min="11020" max="11022" width="9.21875" style="91"/>
    <col min="11023" max="11023" width="10.5546875" style="91" customWidth="1"/>
    <col min="11024" max="11024" width="9.21875" style="91"/>
    <col min="11025" max="11025" width="11.5546875" style="91" customWidth="1"/>
    <col min="11026" max="11026" width="8.21875" style="91" customWidth="1"/>
    <col min="11027" max="11027" width="15.44140625" style="91" customWidth="1"/>
    <col min="11028" max="11028" width="13.5546875" style="91" customWidth="1"/>
    <col min="11029" max="11029" width="0" style="91" hidden="1" customWidth="1"/>
    <col min="11030" max="11030" width="9.5546875" style="91" customWidth="1"/>
    <col min="11031" max="11268" width="9.21875" style="91"/>
    <col min="11269" max="11269" width="20.77734375" style="91" customWidth="1"/>
    <col min="11270" max="11270" width="10.44140625" style="91" customWidth="1"/>
    <col min="11271" max="11271" width="8.5546875" style="91" customWidth="1"/>
    <col min="11272" max="11274" width="9.21875" style="91"/>
    <col min="11275" max="11275" width="14.44140625" style="91" customWidth="1"/>
    <col min="11276" max="11278" width="9.21875" style="91"/>
    <col min="11279" max="11279" width="10.5546875" style="91" customWidth="1"/>
    <col min="11280" max="11280" width="9.21875" style="91"/>
    <col min="11281" max="11281" width="11.5546875" style="91" customWidth="1"/>
    <col min="11282" max="11282" width="8.21875" style="91" customWidth="1"/>
    <col min="11283" max="11283" width="15.44140625" style="91" customWidth="1"/>
    <col min="11284" max="11284" width="13.5546875" style="91" customWidth="1"/>
    <col min="11285" max="11285" width="0" style="91" hidden="1" customWidth="1"/>
    <col min="11286" max="11286" width="9.5546875" style="91" customWidth="1"/>
    <col min="11287" max="11524" width="9.21875" style="91"/>
    <col min="11525" max="11525" width="20.77734375" style="91" customWidth="1"/>
    <col min="11526" max="11526" width="10.44140625" style="91" customWidth="1"/>
    <col min="11527" max="11527" width="8.5546875" style="91" customWidth="1"/>
    <col min="11528" max="11530" width="9.21875" style="91"/>
    <col min="11531" max="11531" width="14.44140625" style="91" customWidth="1"/>
    <col min="11532" max="11534" width="9.21875" style="91"/>
    <col min="11535" max="11535" width="10.5546875" style="91" customWidth="1"/>
    <col min="11536" max="11536" width="9.21875" style="91"/>
    <col min="11537" max="11537" width="11.5546875" style="91" customWidth="1"/>
    <col min="11538" max="11538" width="8.21875" style="91" customWidth="1"/>
    <col min="11539" max="11539" width="15.44140625" style="91" customWidth="1"/>
    <col min="11540" max="11540" width="13.5546875" style="91" customWidth="1"/>
    <col min="11541" max="11541" width="0" style="91" hidden="1" customWidth="1"/>
    <col min="11542" max="11542" width="9.5546875" style="91" customWidth="1"/>
    <col min="11543" max="11780" width="9.21875" style="91"/>
    <col min="11781" max="11781" width="20.77734375" style="91" customWidth="1"/>
    <col min="11782" max="11782" width="10.44140625" style="91" customWidth="1"/>
    <col min="11783" max="11783" width="8.5546875" style="91" customWidth="1"/>
    <col min="11784" max="11786" width="9.21875" style="91"/>
    <col min="11787" max="11787" width="14.44140625" style="91" customWidth="1"/>
    <col min="11788" max="11790" width="9.21875" style="91"/>
    <col min="11791" max="11791" width="10.5546875" style="91" customWidth="1"/>
    <col min="11792" max="11792" width="9.21875" style="91"/>
    <col min="11793" max="11793" width="11.5546875" style="91" customWidth="1"/>
    <col min="11794" max="11794" width="8.21875" style="91" customWidth="1"/>
    <col min="11795" max="11795" width="15.44140625" style="91" customWidth="1"/>
    <col min="11796" max="11796" width="13.5546875" style="91" customWidth="1"/>
    <col min="11797" max="11797" width="0" style="91" hidden="1" customWidth="1"/>
    <col min="11798" max="11798" width="9.5546875" style="91" customWidth="1"/>
    <col min="11799" max="12036" width="9.21875" style="91"/>
    <col min="12037" max="12037" width="20.77734375" style="91" customWidth="1"/>
    <col min="12038" max="12038" width="10.44140625" style="91" customWidth="1"/>
    <col min="12039" max="12039" width="8.5546875" style="91" customWidth="1"/>
    <col min="12040" max="12042" width="9.21875" style="91"/>
    <col min="12043" max="12043" width="14.44140625" style="91" customWidth="1"/>
    <col min="12044" max="12046" width="9.21875" style="91"/>
    <col min="12047" max="12047" width="10.5546875" style="91" customWidth="1"/>
    <col min="12048" max="12048" width="9.21875" style="91"/>
    <col min="12049" max="12049" width="11.5546875" style="91" customWidth="1"/>
    <col min="12050" max="12050" width="8.21875" style="91" customWidth="1"/>
    <col min="12051" max="12051" width="15.44140625" style="91" customWidth="1"/>
    <col min="12052" max="12052" width="13.5546875" style="91" customWidth="1"/>
    <col min="12053" max="12053" width="0" style="91" hidden="1" customWidth="1"/>
    <col min="12054" max="12054" width="9.5546875" style="91" customWidth="1"/>
    <col min="12055" max="12292" width="9.21875" style="91"/>
    <col min="12293" max="12293" width="20.77734375" style="91" customWidth="1"/>
    <col min="12294" max="12294" width="10.44140625" style="91" customWidth="1"/>
    <col min="12295" max="12295" width="8.5546875" style="91" customWidth="1"/>
    <col min="12296" max="12298" width="9.21875" style="91"/>
    <col min="12299" max="12299" width="14.44140625" style="91" customWidth="1"/>
    <col min="12300" max="12302" width="9.21875" style="91"/>
    <col min="12303" max="12303" width="10.5546875" style="91" customWidth="1"/>
    <col min="12304" max="12304" width="9.21875" style="91"/>
    <col min="12305" max="12305" width="11.5546875" style="91" customWidth="1"/>
    <col min="12306" max="12306" width="8.21875" style="91" customWidth="1"/>
    <col min="12307" max="12307" width="15.44140625" style="91" customWidth="1"/>
    <col min="12308" max="12308" width="13.5546875" style="91" customWidth="1"/>
    <col min="12309" max="12309" width="0" style="91" hidden="1" customWidth="1"/>
    <col min="12310" max="12310" width="9.5546875" style="91" customWidth="1"/>
    <col min="12311" max="12548" width="9.21875" style="91"/>
    <col min="12549" max="12549" width="20.77734375" style="91" customWidth="1"/>
    <col min="12550" max="12550" width="10.44140625" style="91" customWidth="1"/>
    <col min="12551" max="12551" width="8.5546875" style="91" customWidth="1"/>
    <col min="12552" max="12554" width="9.21875" style="91"/>
    <col min="12555" max="12555" width="14.44140625" style="91" customWidth="1"/>
    <col min="12556" max="12558" width="9.21875" style="91"/>
    <col min="12559" max="12559" width="10.5546875" style="91" customWidth="1"/>
    <col min="12560" max="12560" width="9.21875" style="91"/>
    <col min="12561" max="12561" width="11.5546875" style="91" customWidth="1"/>
    <col min="12562" max="12562" width="8.21875" style="91" customWidth="1"/>
    <col min="12563" max="12563" width="15.44140625" style="91" customWidth="1"/>
    <col min="12564" max="12564" width="13.5546875" style="91" customWidth="1"/>
    <col min="12565" max="12565" width="0" style="91" hidden="1" customWidth="1"/>
    <col min="12566" max="12566" width="9.5546875" style="91" customWidth="1"/>
    <col min="12567" max="12804" width="9.21875" style="91"/>
    <col min="12805" max="12805" width="20.77734375" style="91" customWidth="1"/>
    <col min="12806" max="12806" width="10.44140625" style="91" customWidth="1"/>
    <col min="12807" max="12807" width="8.5546875" style="91" customWidth="1"/>
    <col min="12808" max="12810" width="9.21875" style="91"/>
    <col min="12811" max="12811" width="14.44140625" style="91" customWidth="1"/>
    <col min="12812" max="12814" width="9.21875" style="91"/>
    <col min="12815" max="12815" width="10.5546875" style="91" customWidth="1"/>
    <col min="12816" max="12816" width="9.21875" style="91"/>
    <col min="12817" max="12817" width="11.5546875" style="91" customWidth="1"/>
    <col min="12818" max="12818" width="8.21875" style="91" customWidth="1"/>
    <col min="12819" max="12819" width="15.44140625" style="91" customWidth="1"/>
    <col min="12820" max="12820" width="13.5546875" style="91" customWidth="1"/>
    <col min="12821" max="12821" width="0" style="91" hidden="1" customWidth="1"/>
    <col min="12822" max="12822" width="9.5546875" style="91" customWidth="1"/>
    <col min="12823" max="13060" width="9.21875" style="91"/>
    <col min="13061" max="13061" width="20.77734375" style="91" customWidth="1"/>
    <col min="13062" max="13062" width="10.44140625" style="91" customWidth="1"/>
    <col min="13063" max="13063" width="8.5546875" style="91" customWidth="1"/>
    <col min="13064" max="13066" width="9.21875" style="91"/>
    <col min="13067" max="13067" width="14.44140625" style="91" customWidth="1"/>
    <col min="13068" max="13070" width="9.21875" style="91"/>
    <col min="13071" max="13071" width="10.5546875" style="91" customWidth="1"/>
    <col min="13072" max="13072" width="9.21875" style="91"/>
    <col min="13073" max="13073" width="11.5546875" style="91" customWidth="1"/>
    <col min="13074" max="13074" width="8.21875" style="91" customWidth="1"/>
    <col min="13075" max="13075" width="15.44140625" style="91" customWidth="1"/>
    <col min="13076" max="13076" width="13.5546875" style="91" customWidth="1"/>
    <col min="13077" max="13077" width="0" style="91" hidden="1" customWidth="1"/>
    <col min="13078" max="13078" width="9.5546875" style="91" customWidth="1"/>
    <col min="13079" max="13316" width="9.21875" style="91"/>
    <col min="13317" max="13317" width="20.77734375" style="91" customWidth="1"/>
    <col min="13318" max="13318" width="10.44140625" style="91" customWidth="1"/>
    <col min="13319" max="13319" width="8.5546875" style="91" customWidth="1"/>
    <col min="13320" max="13322" width="9.21875" style="91"/>
    <col min="13323" max="13323" width="14.44140625" style="91" customWidth="1"/>
    <col min="13324" max="13326" width="9.21875" style="91"/>
    <col min="13327" max="13327" width="10.5546875" style="91" customWidth="1"/>
    <col min="13328" max="13328" width="9.21875" style="91"/>
    <col min="13329" max="13329" width="11.5546875" style="91" customWidth="1"/>
    <col min="13330" max="13330" width="8.21875" style="91" customWidth="1"/>
    <col min="13331" max="13331" width="15.44140625" style="91" customWidth="1"/>
    <col min="13332" max="13332" width="13.5546875" style="91" customWidth="1"/>
    <col min="13333" max="13333" width="0" style="91" hidden="1" customWidth="1"/>
    <col min="13334" max="13334" width="9.5546875" style="91" customWidth="1"/>
    <col min="13335" max="13572" width="9.21875" style="91"/>
    <col min="13573" max="13573" width="20.77734375" style="91" customWidth="1"/>
    <col min="13574" max="13574" width="10.44140625" style="91" customWidth="1"/>
    <col min="13575" max="13575" width="8.5546875" style="91" customWidth="1"/>
    <col min="13576" max="13578" width="9.21875" style="91"/>
    <col min="13579" max="13579" width="14.44140625" style="91" customWidth="1"/>
    <col min="13580" max="13582" width="9.21875" style="91"/>
    <col min="13583" max="13583" width="10.5546875" style="91" customWidth="1"/>
    <col min="13584" max="13584" width="9.21875" style="91"/>
    <col min="13585" max="13585" width="11.5546875" style="91" customWidth="1"/>
    <col min="13586" max="13586" width="8.21875" style="91" customWidth="1"/>
    <col min="13587" max="13587" width="15.44140625" style="91" customWidth="1"/>
    <col min="13588" max="13588" width="13.5546875" style="91" customWidth="1"/>
    <col min="13589" max="13589" width="0" style="91" hidden="1" customWidth="1"/>
    <col min="13590" max="13590" width="9.5546875" style="91" customWidth="1"/>
    <col min="13591" max="13828" width="9.21875" style="91"/>
    <col min="13829" max="13829" width="20.77734375" style="91" customWidth="1"/>
    <col min="13830" max="13830" width="10.44140625" style="91" customWidth="1"/>
    <col min="13831" max="13831" width="8.5546875" style="91" customWidth="1"/>
    <col min="13832" max="13834" width="9.21875" style="91"/>
    <col min="13835" max="13835" width="14.44140625" style="91" customWidth="1"/>
    <col min="13836" max="13838" width="9.21875" style="91"/>
    <col min="13839" max="13839" width="10.5546875" style="91" customWidth="1"/>
    <col min="13840" max="13840" width="9.21875" style="91"/>
    <col min="13841" max="13841" width="11.5546875" style="91" customWidth="1"/>
    <col min="13842" max="13842" width="8.21875" style="91" customWidth="1"/>
    <col min="13843" max="13843" width="15.44140625" style="91" customWidth="1"/>
    <col min="13844" max="13844" width="13.5546875" style="91" customWidth="1"/>
    <col min="13845" max="13845" width="0" style="91" hidden="1" customWidth="1"/>
    <col min="13846" max="13846" width="9.5546875" style="91" customWidth="1"/>
    <col min="13847" max="14084" width="9.21875" style="91"/>
    <col min="14085" max="14085" width="20.77734375" style="91" customWidth="1"/>
    <col min="14086" max="14086" width="10.44140625" style="91" customWidth="1"/>
    <col min="14087" max="14087" width="8.5546875" style="91" customWidth="1"/>
    <col min="14088" max="14090" width="9.21875" style="91"/>
    <col min="14091" max="14091" width="14.44140625" style="91" customWidth="1"/>
    <col min="14092" max="14094" width="9.21875" style="91"/>
    <col min="14095" max="14095" width="10.5546875" style="91" customWidth="1"/>
    <col min="14096" max="14096" width="9.21875" style="91"/>
    <col min="14097" max="14097" width="11.5546875" style="91" customWidth="1"/>
    <col min="14098" max="14098" width="8.21875" style="91" customWidth="1"/>
    <col min="14099" max="14099" width="15.44140625" style="91" customWidth="1"/>
    <col min="14100" max="14100" width="13.5546875" style="91" customWidth="1"/>
    <col min="14101" max="14101" width="0" style="91" hidden="1" customWidth="1"/>
    <col min="14102" max="14102" width="9.5546875" style="91" customWidth="1"/>
    <col min="14103" max="14340" width="9.21875" style="91"/>
    <col min="14341" max="14341" width="20.77734375" style="91" customWidth="1"/>
    <col min="14342" max="14342" width="10.44140625" style="91" customWidth="1"/>
    <col min="14343" max="14343" width="8.5546875" style="91" customWidth="1"/>
    <col min="14344" max="14346" width="9.21875" style="91"/>
    <col min="14347" max="14347" width="14.44140625" style="91" customWidth="1"/>
    <col min="14348" max="14350" width="9.21875" style="91"/>
    <col min="14351" max="14351" width="10.5546875" style="91" customWidth="1"/>
    <col min="14352" max="14352" width="9.21875" style="91"/>
    <col min="14353" max="14353" width="11.5546875" style="91" customWidth="1"/>
    <col min="14354" max="14354" width="8.21875" style="91" customWidth="1"/>
    <col min="14355" max="14355" width="15.44140625" style="91" customWidth="1"/>
    <col min="14356" max="14356" width="13.5546875" style="91" customWidth="1"/>
    <col min="14357" max="14357" width="0" style="91" hidden="1" customWidth="1"/>
    <col min="14358" max="14358" width="9.5546875" style="91" customWidth="1"/>
    <col min="14359" max="14596" width="9.21875" style="91"/>
    <col min="14597" max="14597" width="20.77734375" style="91" customWidth="1"/>
    <col min="14598" max="14598" width="10.44140625" style="91" customWidth="1"/>
    <col min="14599" max="14599" width="8.5546875" style="91" customWidth="1"/>
    <col min="14600" max="14602" width="9.21875" style="91"/>
    <col min="14603" max="14603" width="14.44140625" style="91" customWidth="1"/>
    <col min="14604" max="14606" width="9.21875" style="91"/>
    <col min="14607" max="14607" width="10.5546875" style="91" customWidth="1"/>
    <col min="14608" max="14608" width="9.21875" style="91"/>
    <col min="14609" max="14609" width="11.5546875" style="91" customWidth="1"/>
    <col min="14610" max="14610" width="8.21875" style="91" customWidth="1"/>
    <col min="14611" max="14611" width="15.44140625" style="91" customWidth="1"/>
    <col min="14612" max="14612" width="13.5546875" style="91" customWidth="1"/>
    <col min="14613" max="14613" width="0" style="91" hidden="1" customWidth="1"/>
    <col min="14614" max="14614" width="9.5546875" style="91" customWidth="1"/>
    <col min="14615" max="14852" width="9.21875" style="91"/>
    <col min="14853" max="14853" width="20.77734375" style="91" customWidth="1"/>
    <col min="14854" max="14854" width="10.44140625" style="91" customWidth="1"/>
    <col min="14855" max="14855" width="8.5546875" style="91" customWidth="1"/>
    <col min="14856" max="14858" width="9.21875" style="91"/>
    <col min="14859" max="14859" width="14.44140625" style="91" customWidth="1"/>
    <col min="14860" max="14862" width="9.21875" style="91"/>
    <col min="14863" max="14863" width="10.5546875" style="91" customWidth="1"/>
    <col min="14864" max="14864" width="9.21875" style="91"/>
    <col min="14865" max="14865" width="11.5546875" style="91" customWidth="1"/>
    <col min="14866" max="14866" width="8.21875" style="91" customWidth="1"/>
    <col min="14867" max="14867" width="15.44140625" style="91" customWidth="1"/>
    <col min="14868" max="14868" width="13.5546875" style="91" customWidth="1"/>
    <col min="14869" max="14869" width="0" style="91" hidden="1" customWidth="1"/>
    <col min="14870" max="14870" width="9.5546875" style="91" customWidth="1"/>
    <col min="14871" max="15108" width="9.21875" style="91"/>
    <col min="15109" max="15109" width="20.77734375" style="91" customWidth="1"/>
    <col min="15110" max="15110" width="10.44140625" style="91" customWidth="1"/>
    <col min="15111" max="15111" width="8.5546875" style="91" customWidth="1"/>
    <col min="15112" max="15114" width="9.21875" style="91"/>
    <col min="15115" max="15115" width="14.44140625" style="91" customWidth="1"/>
    <col min="15116" max="15118" width="9.21875" style="91"/>
    <col min="15119" max="15119" width="10.5546875" style="91" customWidth="1"/>
    <col min="15120" max="15120" width="9.21875" style="91"/>
    <col min="15121" max="15121" width="11.5546875" style="91" customWidth="1"/>
    <col min="15122" max="15122" width="8.21875" style="91" customWidth="1"/>
    <col min="15123" max="15123" width="15.44140625" style="91" customWidth="1"/>
    <col min="15124" max="15124" width="13.5546875" style="91" customWidth="1"/>
    <col min="15125" max="15125" width="0" style="91" hidden="1" customWidth="1"/>
    <col min="15126" max="15126" width="9.5546875" style="91" customWidth="1"/>
    <col min="15127" max="15364" width="9.21875" style="91"/>
    <col min="15365" max="15365" width="20.77734375" style="91" customWidth="1"/>
    <col min="15366" max="15366" width="10.44140625" style="91" customWidth="1"/>
    <col min="15367" max="15367" width="8.5546875" style="91" customWidth="1"/>
    <col min="15368" max="15370" width="9.21875" style="91"/>
    <col min="15371" max="15371" width="14.44140625" style="91" customWidth="1"/>
    <col min="15372" max="15374" width="9.21875" style="91"/>
    <col min="15375" max="15375" width="10.5546875" style="91" customWidth="1"/>
    <col min="15376" max="15376" width="9.21875" style="91"/>
    <col min="15377" max="15377" width="11.5546875" style="91" customWidth="1"/>
    <col min="15378" max="15378" width="8.21875" style="91" customWidth="1"/>
    <col min="15379" max="15379" width="15.44140625" style="91" customWidth="1"/>
    <col min="15380" max="15380" width="13.5546875" style="91" customWidth="1"/>
    <col min="15381" max="15381" width="0" style="91" hidden="1" customWidth="1"/>
    <col min="15382" max="15382" width="9.5546875" style="91" customWidth="1"/>
    <col min="15383" max="15620" width="9.21875" style="91"/>
    <col min="15621" max="15621" width="20.77734375" style="91" customWidth="1"/>
    <col min="15622" max="15622" width="10.44140625" style="91" customWidth="1"/>
    <col min="15623" max="15623" width="8.5546875" style="91" customWidth="1"/>
    <col min="15624" max="15626" width="9.21875" style="91"/>
    <col min="15627" max="15627" width="14.44140625" style="91" customWidth="1"/>
    <col min="15628" max="15630" width="9.21875" style="91"/>
    <col min="15631" max="15631" width="10.5546875" style="91" customWidth="1"/>
    <col min="15632" max="15632" width="9.21875" style="91"/>
    <col min="15633" max="15633" width="11.5546875" style="91" customWidth="1"/>
    <col min="15634" max="15634" width="8.21875" style="91" customWidth="1"/>
    <col min="15635" max="15635" width="15.44140625" style="91" customWidth="1"/>
    <col min="15636" max="15636" width="13.5546875" style="91" customWidth="1"/>
    <col min="15637" max="15637" width="0" style="91" hidden="1" customWidth="1"/>
    <col min="15638" max="15638" width="9.5546875" style="91" customWidth="1"/>
    <col min="15639" max="15876" width="9.21875" style="91"/>
    <col min="15877" max="15877" width="20.77734375" style="91" customWidth="1"/>
    <col min="15878" max="15878" width="10.44140625" style="91" customWidth="1"/>
    <col min="15879" max="15879" width="8.5546875" style="91" customWidth="1"/>
    <col min="15880" max="15882" width="9.21875" style="91"/>
    <col min="15883" max="15883" width="14.44140625" style="91" customWidth="1"/>
    <col min="15884" max="15886" width="9.21875" style="91"/>
    <col min="15887" max="15887" width="10.5546875" style="91" customWidth="1"/>
    <col min="15888" max="15888" width="9.21875" style="91"/>
    <col min="15889" max="15889" width="11.5546875" style="91" customWidth="1"/>
    <col min="15890" max="15890" width="8.21875" style="91" customWidth="1"/>
    <col min="15891" max="15891" width="15.44140625" style="91" customWidth="1"/>
    <col min="15892" max="15892" width="13.5546875" style="91" customWidth="1"/>
    <col min="15893" max="15893" width="0" style="91" hidden="1" customWidth="1"/>
    <col min="15894" max="15894" width="9.5546875" style="91" customWidth="1"/>
    <col min="15895" max="16132" width="9.21875" style="91"/>
    <col min="16133" max="16133" width="20.77734375" style="91" customWidth="1"/>
    <col min="16134" max="16134" width="10.44140625" style="91" customWidth="1"/>
    <col min="16135" max="16135" width="8.5546875" style="91" customWidth="1"/>
    <col min="16136" max="16138" width="9.21875" style="91"/>
    <col min="16139" max="16139" width="14.44140625" style="91" customWidth="1"/>
    <col min="16140" max="16142" width="9.21875" style="91"/>
    <col min="16143" max="16143" width="10.5546875" style="91" customWidth="1"/>
    <col min="16144" max="16144" width="9.21875" style="91"/>
    <col min="16145" max="16145" width="11.5546875" style="91" customWidth="1"/>
    <col min="16146" max="16146" width="8.21875" style="91" customWidth="1"/>
    <col min="16147" max="16147" width="15.44140625" style="91" customWidth="1"/>
    <col min="16148" max="16148" width="13.5546875" style="91" customWidth="1"/>
    <col min="16149" max="16149" width="0" style="91" hidden="1" customWidth="1"/>
    <col min="16150" max="16150" width="9.5546875" style="91" customWidth="1"/>
    <col min="16151" max="16384" width="9.21875" style="91"/>
  </cols>
  <sheetData>
    <row r="2" spans="1:22" ht="18" x14ac:dyDescent="0.3">
      <c r="A2" s="569" t="s">
        <v>125</v>
      </c>
      <c r="B2" s="569"/>
      <c r="C2" s="569"/>
      <c r="D2" s="569"/>
      <c r="E2" s="569"/>
      <c r="F2" s="569"/>
      <c r="G2" s="569"/>
      <c r="H2" s="569"/>
      <c r="I2" s="569"/>
      <c r="J2" s="569"/>
      <c r="K2" s="569"/>
      <c r="L2" s="569"/>
      <c r="M2" s="569"/>
      <c r="N2" s="569"/>
      <c r="O2" s="569"/>
      <c r="P2" s="569"/>
      <c r="Q2" s="569"/>
      <c r="R2" s="569"/>
      <c r="S2" s="569"/>
      <c r="T2" s="569"/>
      <c r="U2" s="569"/>
      <c r="V2" s="569"/>
    </row>
    <row r="3" spans="1:22" ht="14.4" x14ac:dyDescent="0.3">
      <c r="A3" s="570" t="s">
        <v>417</v>
      </c>
      <c r="B3" s="570"/>
      <c r="C3" s="570"/>
      <c r="D3" s="570"/>
      <c r="E3" s="570"/>
      <c r="F3" s="570"/>
      <c r="G3" s="570"/>
      <c r="H3" s="570"/>
      <c r="I3" s="570"/>
      <c r="J3" s="570"/>
      <c r="K3" s="570"/>
      <c r="L3" s="570"/>
      <c r="M3" s="570"/>
      <c r="N3" s="570"/>
      <c r="O3" s="570"/>
      <c r="P3" s="570"/>
      <c r="Q3" s="570"/>
      <c r="R3" s="570"/>
      <c r="S3" s="570"/>
      <c r="T3" s="570"/>
      <c r="U3" s="570"/>
      <c r="V3" s="570"/>
    </row>
    <row r="4" spans="1:22" ht="14.4" x14ac:dyDescent="0.3">
      <c r="A4" s="570" t="s">
        <v>209</v>
      </c>
      <c r="B4" s="570"/>
      <c r="C4" s="570"/>
      <c r="D4" s="570"/>
      <c r="E4" s="570"/>
      <c r="F4" s="570"/>
      <c r="G4" s="570"/>
      <c r="H4" s="570"/>
      <c r="I4" s="570"/>
      <c r="J4" s="570"/>
      <c r="K4" s="570"/>
      <c r="L4" s="570"/>
      <c r="M4" s="570"/>
      <c r="N4" s="570"/>
      <c r="O4" s="570"/>
      <c r="P4" s="570"/>
      <c r="Q4" s="570"/>
      <c r="R4" s="570"/>
      <c r="S4" s="570"/>
      <c r="T4" s="570"/>
      <c r="U4" s="570"/>
      <c r="V4" s="570"/>
    </row>
    <row r="5" spans="1:22" ht="14.4" x14ac:dyDescent="0.3">
      <c r="A5" s="140"/>
      <c r="B5" s="140"/>
      <c r="C5" s="140"/>
      <c r="D5" s="137"/>
      <c r="E5" s="137"/>
      <c r="F5" s="137"/>
      <c r="G5" s="137"/>
      <c r="H5" s="137"/>
      <c r="I5" s="137"/>
      <c r="J5" s="139"/>
      <c r="K5" s="137"/>
      <c r="L5" s="137"/>
      <c r="M5" s="137"/>
      <c r="N5" s="138"/>
      <c r="O5" s="137"/>
      <c r="P5" s="137"/>
      <c r="Q5" s="137"/>
      <c r="R5" s="137"/>
      <c r="S5" s="137"/>
      <c r="T5" s="137"/>
      <c r="U5" s="137"/>
      <c r="V5" s="137"/>
    </row>
    <row r="6" spans="1:22" ht="14.4" x14ac:dyDescent="0.3">
      <c r="A6" s="570" t="s">
        <v>210</v>
      </c>
      <c r="B6" s="570"/>
      <c r="C6" s="570"/>
      <c r="D6" s="570"/>
      <c r="E6" s="570"/>
      <c r="F6" s="570"/>
      <c r="G6" s="570"/>
      <c r="H6" s="570"/>
      <c r="I6" s="570"/>
      <c r="J6" s="570"/>
      <c r="K6" s="570"/>
      <c r="L6" s="570"/>
      <c r="M6" s="570"/>
      <c r="N6" s="570"/>
      <c r="O6" s="570"/>
      <c r="P6" s="570"/>
      <c r="Q6" s="570"/>
      <c r="R6" s="570"/>
      <c r="S6" s="570"/>
      <c r="T6" s="570"/>
      <c r="U6" s="570"/>
      <c r="V6" s="570"/>
    </row>
    <row r="7" spans="1:22" ht="14.4" x14ac:dyDescent="0.3">
      <c r="A7" s="570" t="s">
        <v>211</v>
      </c>
      <c r="B7" s="570"/>
      <c r="C7" s="570"/>
      <c r="D7" s="570"/>
      <c r="E7" s="570"/>
      <c r="F7" s="570"/>
      <c r="G7" s="570"/>
      <c r="H7" s="570"/>
      <c r="I7" s="570"/>
      <c r="J7" s="570"/>
      <c r="K7" s="570"/>
      <c r="L7" s="570"/>
      <c r="M7" s="570"/>
      <c r="N7" s="570"/>
      <c r="O7" s="570"/>
      <c r="P7" s="570"/>
      <c r="Q7" s="570"/>
      <c r="R7" s="570"/>
      <c r="S7" s="570"/>
      <c r="T7" s="570"/>
      <c r="U7" s="570"/>
      <c r="V7" s="570"/>
    </row>
    <row r="9" spans="1:22" ht="15" customHeight="1" x14ac:dyDescent="0.3">
      <c r="A9" s="549" t="s">
        <v>124</v>
      </c>
      <c r="B9" s="549" t="s">
        <v>123</v>
      </c>
      <c r="C9" s="567" t="s">
        <v>122</v>
      </c>
      <c r="D9" s="568"/>
      <c r="E9" s="549" t="s">
        <v>121</v>
      </c>
      <c r="F9" s="549" t="s">
        <v>120</v>
      </c>
      <c r="G9" s="549" t="s">
        <v>119</v>
      </c>
      <c r="H9" s="549" t="s">
        <v>118</v>
      </c>
      <c r="I9" s="546" t="s">
        <v>117</v>
      </c>
      <c r="J9" s="564" t="s">
        <v>116</v>
      </c>
      <c r="K9" s="549" t="s">
        <v>115</v>
      </c>
      <c r="L9" s="553" t="s">
        <v>114</v>
      </c>
      <c r="M9" s="558" t="s">
        <v>113</v>
      </c>
      <c r="N9" s="561" t="s">
        <v>112</v>
      </c>
      <c r="O9" s="558" t="s">
        <v>111</v>
      </c>
      <c r="P9" s="136"/>
      <c r="Q9" s="546" t="s">
        <v>110</v>
      </c>
      <c r="R9" s="549" t="s">
        <v>32</v>
      </c>
      <c r="S9" s="552" t="s">
        <v>109</v>
      </c>
      <c r="T9" s="546" t="s">
        <v>108</v>
      </c>
      <c r="U9" s="546" t="s">
        <v>107</v>
      </c>
      <c r="V9" s="549" t="s">
        <v>106</v>
      </c>
    </row>
    <row r="10" spans="1:22" x14ac:dyDescent="0.3">
      <c r="A10" s="550"/>
      <c r="B10" s="550"/>
      <c r="C10" s="549" t="s">
        <v>105</v>
      </c>
      <c r="D10" s="549" t="s">
        <v>104</v>
      </c>
      <c r="E10" s="550"/>
      <c r="F10" s="550"/>
      <c r="G10" s="550"/>
      <c r="H10" s="550"/>
      <c r="I10" s="547"/>
      <c r="J10" s="565"/>
      <c r="K10" s="550"/>
      <c r="L10" s="554"/>
      <c r="M10" s="559"/>
      <c r="N10" s="562"/>
      <c r="O10" s="559"/>
      <c r="P10" s="135" t="s">
        <v>103</v>
      </c>
      <c r="Q10" s="547"/>
      <c r="R10" s="550"/>
      <c r="S10" s="552"/>
      <c r="T10" s="547"/>
      <c r="U10" s="547"/>
      <c r="V10" s="550"/>
    </row>
    <row r="11" spans="1:22" x14ac:dyDescent="0.3">
      <c r="A11" s="551"/>
      <c r="B11" s="550"/>
      <c r="C11" s="550"/>
      <c r="D11" s="550"/>
      <c r="E11" s="550"/>
      <c r="F11" s="550"/>
      <c r="G11" s="551"/>
      <c r="H11" s="551"/>
      <c r="I11" s="548"/>
      <c r="J11" s="566"/>
      <c r="K11" s="551"/>
      <c r="L11" s="555"/>
      <c r="M11" s="560"/>
      <c r="N11" s="563"/>
      <c r="O11" s="560"/>
      <c r="P11" s="134" t="s">
        <v>102</v>
      </c>
      <c r="Q11" s="548"/>
      <c r="R11" s="551"/>
      <c r="S11" s="552"/>
      <c r="T11" s="548"/>
      <c r="U11" s="548"/>
      <c r="V11" s="551"/>
    </row>
    <row r="12" spans="1:22" ht="14.4" x14ac:dyDescent="0.3">
      <c r="A12" s="131">
        <v>1</v>
      </c>
      <c r="B12" s="240" t="s">
        <v>193</v>
      </c>
      <c r="C12" s="240" t="s">
        <v>393</v>
      </c>
      <c r="D12" s="240" t="s">
        <v>394</v>
      </c>
      <c r="E12" s="241" t="s">
        <v>194</v>
      </c>
      <c r="F12" s="240">
        <v>153309</v>
      </c>
      <c r="G12" s="240" t="s">
        <v>195</v>
      </c>
      <c r="H12" s="241" t="s">
        <v>196</v>
      </c>
      <c r="I12" s="241" t="s">
        <v>197</v>
      </c>
      <c r="J12" s="243">
        <f>334690/12</f>
        <v>27890.833333333332</v>
      </c>
      <c r="K12" s="241">
        <v>6</v>
      </c>
      <c r="L12" s="242">
        <v>0.25</v>
      </c>
      <c r="M12" s="243">
        <f>J12*K12*L12</f>
        <v>41836.25</v>
      </c>
      <c r="N12" s="130" t="s">
        <v>322</v>
      </c>
      <c r="O12" s="384" t="s">
        <v>323</v>
      </c>
      <c r="P12" s="385" t="s">
        <v>324</v>
      </c>
      <c r="Q12" s="129" t="s">
        <v>70</v>
      </c>
      <c r="R12" s="386" t="s">
        <v>215</v>
      </c>
      <c r="S12" s="128" t="s">
        <v>325</v>
      </c>
      <c r="T12" s="127"/>
      <c r="U12" s="126"/>
      <c r="V12" s="125"/>
    </row>
    <row r="13" spans="1:22" ht="28.8" x14ac:dyDescent="0.3">
      <c r="A13" s="131">
        <v>2</v>
      </c>
      <c r="B13" s="240" t="s">
        <v>198</v>
      </c>
      <c r="C13" s="240" t="s">
        <v>199</v>
      </c>
      <c r="D13" s="240" t="s">
        <v>200</v>
      </c>
      <c r="E13" s="241" t="s">
        <v>194</v>
      </c>
      <c r="F13" s="240">
        <v>142923</v>
      </c>
      <c r="G13" s="240" t="s">
        <v>195</v>
      </c>
      <c r="H13" s="241" t="s">
        <v>196</v>
      </c>
      <c r="I13" s="241" t="s">
        <v>201</v>
      </c>
      <c r="J13" s="243">
        <f>260208/12</f>
        <v>21684</v>
      </c>
      <c r="K13" s="241">
        <v>6</v>
      </c>
      <c r="L13" s="242">
        <v>0.25</v>
      </c>
      <c r="M13" s="243">
        <f>J13*K13*L13</f>
        <v>32526</v>
      </c>
      <c r="N13" s="130" t="s">
        <v>322</v>
      </c>
      <c r="O13" s="384" t="s">
        <v>323</v>
      </c>
      <c r="P13" s="385" t="s">
        <v>324</v>
      </c>
      <c r="Q13" s="129" t="s">
        <v>70</v>
      </c>
      <c r="R13" s="386" t="s">
        <v>215</v>
      </c>
      <c r="S13" s="128" t="s">
        <v>325</v>
      </c>
      <c r="T13" s="127"/>
      <c r="U13" s="126"/>
      <c r="V13" s="125"/>
    </row>
    <row r="14" spans="1:22" ht="14.4" x14ac:dyDescent="0.3">
      <c r="A14" s="131">
        <v>3</v>
      </c>
      <c r="B14" s="240" t="s">
        <v>205</v>
      </c>
      <c r="C14" s="240" t="s">
        <v>395</v>
      </c>
      <c r="D14" s="240" t="s">
        <v>396</v>
      </c>
      <c r="E14" s="241" t="s">
        <v>194</v>
      </c>
      <c r="F14" s="240">
        <v>164313</v>
      </c>
      <c r="G14" s="240" t="s">
        <v>206</v>
      </c>
      <c r="H14" s="241" t="s">
        <v>196</v>
      </c>
      <c r="I14" s="241" t="s">
        <v>202</v>
      </c>
      <c r="J14" s="243">
        <f>183866/12</f>
        <v>15322.166666666666</v>
      </c>
      <c r="K14" s="241">
        <v>6</v>
      </c>
      <c r="L14" s="242">
        <v>1</v>
      </c>
      <c r="M14" s="243">
        <f t="shared" ref="M14:M16" si="0">J14*K14*L14</f>
        <v>91933</v>
      </c>
      <c r="N14" s="130" t="s">
        <v>322</v>
      </c>
      <c r="O14" s="384" t="s">
        <v>323</v>
      </c>
      <c r="P14" s="385" t="s">
        <v>324</v>
      </c>
      <c r="Q14" s="129" t="s">
        <v>70</v>
      </c>
      <c r="R14" s="386" t="s">
        <v>215</v>
      </c>
      <c r="S14" s="128" t="s">
        <v>325</v>
      </c>
      <c r="T14" s="127"/>
      <c r="U14" s="133"/>
      <c r="V14" s="125"/>
    </row>
    <row r="15" spans="1:22" ht="14.4" x14ac:dyDescent="0.3">
      <c r="A15" s="131">
        <v>4</v>
      </c>
      <c r="B15" s="240" t="s">
        <v>253</v>
      </c>
      <c r="C15" s="240" t="s">
        <v>268</v>
      </c>
      <c r="D15" s="240" t="s">
        <v>269</v>
      </c>
      <c r="E15" s="241" t="s">
        <v>194</v>
      </c>
      <c r="F15" s="391">
        <v>107490</v>
      </c>
      <c r="G15" s="391" t="s">
        <v>203</v>
      </c>
      <c r="H15" s="343" t="s">
        <v>204</v>
      </c>
      <c r="I15" s="343" t="s">
        <v>254</v>
      </c>
      <c r="J15" s="243">
        <f>60722/12</f>
        <v>5060.166666666667</v>
      </c>
      <c r="K15" s="241">
        <v>6</v>
      </c>
      <c r="L15" s="242">
        <v>1</v>
      </c>
      <c r="M15" s="243">
        <f t="shared" si="0"/>
        <v>30361</v>
      </c>
      <c r="N15" s="130" t="s">
        <v>322</v>
      </c>
      <c r="O15" s="384" t="s">
        <v>323</v>
      </c>
      <c r="P15" s="385" t="s">
        <v>324</v>
      </c>
      <c r="Q15" s="129" t="s">
        <v>70</v>
      </c>
      <c r="R15" s="386" t="s">
        <v>215</v>
      </c>
      <c r="S15" s="128" t="s">
        <v>325</v>
      </c>
      <c r="T15" s="127"/>
      <c r="U15" s="126"/>
      <c r="V15" s="125"/>
    </row>
    <row r="16" spans="1:22" s="92" customFormat="1" ht="27.6" x14ac:dyDescent="0.2">
      <c r="A16" s="131">
        <v>5</v>
      </c>
      <c r="B16" s="132" t="s">
        <v>392</v>
      </c>
      <c r="C16" s="132" t="s">
        <v>398</v>
      </c>
      <c r="D16" s="132" t="s">
        <v>397</v>
      </c>
      <c r="E16" s="241" t="s">
        <v>194</v>
      </c>
      <c r="F16" s="381"/>
      <c r="G16" s="382" t="s">
        <v>399</v>
      </c>
      <c r="H16" s="343" t="s">
        <v>204</v>
      </c>
      <c r="I16" s="383" t="s">
        <v>399</v>
      </c>
      <c r="J16" s="243">
        <f>37810/12</f>
        <v>3150.8333333333335</v>
      </c>
      <c r="K16" s="241">
        <v>6</v>
      </c>
      <c r="L16" s="242">
        <v>1</v>
      </c>
      <c r="M16" s="243">
        <f t="shared" si="0"/>
        <v>18905</v>
      </c>
      <c r="N16" s="130" t="s">
        <v>322</v>
      </c>
      <c r="O16" s="384" t="s">
        <v>323</v>
      </c>
      <c r="P16" s="385" t="s">
        <v>324</v>
      </c>
      <c r="Q16" s="129" t="s">
        <v>70</v>
      </c>
      <c r="R16" s="386" t="s">
        <v>215</v>
      </c>
      <c r="S16" s="128" t="s">
        <v>325</v>
      </c>
      <c r="T16" s="127"/>
      <c r="U16" s="126"/>
      <c r="V16" s="127"/>
    </row>
    <row r="17" spans="1:22" s="92" customFormat="1" x14ac:dyDescent="0.3">
      <c r="A17" s="556" t="s">
        <v>62</v>
      </c>
      <c r="B17" s="557"/>
      <c r="C17" s="119"/>
      <c r="D17" s="119"/>
      <c r="E17" s="119"/>
      <c r="F17" s="119"/>
      <c r="G17" s="119"/>
      <c r="H17" s="119"/>
      <c r="I17" s="119"/>
      <c r="J17" s="124"/>
      <c r="K17" s="123" t="s">
        <v>62</v>
      </c>
      <c r="L17" s="123"/>
      <c r="M17" s="121">
        <f>SUM(M12:M16)</f>
        <v>215561.25</v>
      </c>
      <c r="N17" s="122"/>
      <c r="O17" s="121"/>
      <c r="P17" s="121"/>
      <c r="Q17" s="119"/>
      <c r="R17" s="120"/>
      <c r="S17" s="119"/>
      <c r="T17" s="119"/>
      <c r="U17" s="119"/>
      <c r="V17" s="118"/>
    </row>
    <row r="18" spans="1:22" s="92" customFormat="1" x14ac:dyDescent="0.3">
      <c r="A18" s="97"/>
      <c r="B18" s="97"/>
      <c r="C18" s="97"/>
      <c r="D18" s="97"/>
      <c r="E18" s="97"/>
      <c r="F18" s="117"/>
      <c r="G18" s="97"/>
      <c r="H18" s="97"/>
      <c r="I18" s="97"/>
      <c r="J18" s="116"/>
      <c r="K18" s="104"/>
      <c r="L18" s="115"/>
      <c r="M18" s="114"/>
      <c r="N18" s="105"/>
      <c r="O18" s="104"/>
      <c r="P18" s="104"/>
      <c r="Q18" s="113"/>
      <c r="R18" s="104"/>
      <c r="S18" s="112"/>
      <c r="T18" s="111"/>
      <c r="U18" s="110"/>
      <c r="V18" s="97"/>
    </row>
    <row r="19" spans="1:22" s="92" customFormat="1" x14ac:dyDescent="0.3">
      <c r="B19" s="108" t="s">
        <v>207</v>
      </c>
      <c r="C19" s="97"/>
      <c r="D19" s="97"/>
      <c r="E19" s="91"/>
      <c r="F19" s="91"/>
      <c r="G19" s="108" t="s">
        <v>101</v>
      </c>
      <c r="H19" s="102"/>
      <c r="I19" s="97"/>
      <c r="J19" s="109"/>
      <c r="K19" s="104"/>
      <c r="L19" s="91"/>
      <c r="M19" s="91"/>
      <c r="N19" s="105"/>
      <c r="O19" s="104"/>
      <c r="P19" s="108" t="s">
        <v>100</v>
      </c>
      <c r="Q19" s="102"/>
      <c r="R19" s="97"/>
      <c r="S19" s="97"/>
      <c r="T19" s="97"/>
      <c r="U19" s="97"/>
      <c r="V19" s="97"/>
    </row>
    <row r="20" spans="1:22" s="92" customFormat="1" x14ac:dyDescent="0.3">
      <c r="A20" s="102" t="s">
        <v>18</v>
      </c>
      <c r="B20" s="97"/>
      <c r="C20" s="97"/>
      <c r="D20" s="97"/>
      <c r="E20" s="91"/>
      <c r="F20" s="91"/>
      <c r="G20" s="97"/>
      <c r="H20" s="97"/>
      <c r="I20" s="97"/>
      <c r="J20" s="100"/>
      <c r="K20" s="97"/>
      <c r="L20" s="97"/>
      <c r="M20" s="98"/>
      <c r="N20" s="99"/>
      <c r="O20" s="98"/>
      <c r="P20" s="97"/>
      <c r="Q20" s="102"/>
      <c r="R20" s="97"/>
      <c r="S20" s="97"/>
      <c r="T20" s="97"/>
      <c r="U20" s="97"/>
      <c r="V20" s="97"/>
    </row>
    <row r="21" spans="1:22" s="92" customFormat="1" x14ac:dyDescent="0.3">
      <c r="A21" s="102"/>
      <c r="B21" s="97"/>
      <c r="C21" s="97"/>
      <c r="D21" s="97"/>
      <c r="E21" s="91"/>
      <c r="F21" s="91"/>
      <c r="G21" s="97"/>
      <c r="H21" s="97"/>
      <c r="I21" s="97"/>
      <c r="J21" s="100"/>
      <c r="K21" s="97"/>
      <c r="L21" s="97"/>
      <c r="M21" s="98"/>
      <c r="N21" s="99"/>
      <c r="O21" s="98"/>
      <c r="P21" s="97" t="s">
        <v>99</v>
      </c>
      <c r="Q21" s="102"/>
      <c r="R21" s="97"/>
      <c r="S21" s="97"/>
      <c r="T21" s="97"/>
      <c r="U21" s="97"/>
      <c r="V21" s="97"/>
    </row>
    <row r="22" spans="1:22" s="92" customFormat="1" x14ac:dyDescent="0.3">
      <c r="B22" s="102" t="s">
        <v>98</v>
      </c>
      <c r="C22" s="97"/>
      <c r="D22" s="97"/>
      <c r="E22" s="91"/>
      <c r="F22" s="91"/>
      <c r="G22" s="102" t="s">
        <v>97</v>
      </c>
      <c r="H22" s="102"/>
      <c r="I22" s="97"/>
      <c r="J22" s="100"/>
      <c r="K22" s="97"/>
      <c r="L22" s="97"/>
      <c r="M22" s="106"/>
      <c r="N22" s="107"/>
      <c r="O22" s="106"/>
      <c r="P22" s="97" t="s">
        <v>96</v>
      </c>
      <c r="Q22" s="102"/>
      <c r="R22" s="97"/>
      <c r="S22" s="97"/>
      <c r="T22" s="97"/>
      <c r="U22" s="97"/>
      <c r="V22" s="97"/>
    </row>
    <row r="23" spans="1:22" s="92" customFormat="1" x14ac:dyDescent="0.3">
      <c r="B23" s="102"/>
      <c r="C23" s="97"/>
      <c r="D23" s="97"/>
      <c r="E23" s="91"/>
      <c r="F23" s="91"/>
      <c r="G23" s="97"/>
      <c r="H23" s="97"/>
      <c r="I23" s="97"/>
      <c r="J23" s="100"/>
      <c r="K23" s="97"/>
      <c r="L23" s="97">
        <v>83673</v>
      </c>
      <c r="M23" s="98"/>
      <c r="N23" s="99"/>
      <c r="O23" s="98"/>
      <c r="P23" s="97"/>
      <c r="Q23" s="102"/>
      <c r="R23" s="97"/>
      <c r="S23" s="97"/>
      <c r="T23" s="97"/>
      <c r="U23" s="97"/>
      <c r="V23" s="97"/>
    </row>
    <row r="24" spans="1:22" s="92" customFormat="1" x14ac:dyDescent="0.3">
      <c r="B24" s="102" t="s">
        <v>95</v>
      </c>
      <c r="C24" s="97"/>
      <c r="D24" s="97"/>
      <c r="E24" s="91"/>
      <c r="F24" s="91"/>
      <c r="G24" s="102" t="s">
        <v>94</v>
      </c>
      <c r="H24" s="102"/>
      <c r="I24" s="97"/>
      <c r="J24" s="100"/>
      <c r="K24" s="97"/>
      <c r="L24" s="97"/>
      <c r="M24" s="104"/>
      <c r="N24" s="105"/>
      <c r="O24" s="104"/>
      <c r="P24" s="97" t="s">
        <v>93</v>
      </c>
      <c r="Q24" s="102"/>
      <c r="R24" s="97"/>
      <c r="S24" s="97"/>
      <c r="T24" s="97"/>
      <c r="U24" s="97"/>
      <c r="V24" s="97"/>
    </row>
    <row r="25" spans="1:22" s="92" customFormat="1" x14ac:dyDescent="0.3">
      <c r="B25" s="102"/>
      <c r="C25" s="97"/>
      <c r="D25" s="97"/>
      <c r="E25" s="91"/>
      <c r="F25" s="91"/>
      <c r="G25" s="97"/>
      <c r="H25" s="97"/>
      <c r="I25" s="97"/>
      <c r="J25" s="100"/>
      <c r="K25" s="97"/>
      <c r="L25" s="97"/>
      <c r="M25" s="98"/>
      <c r="N25" s="99"/>
      <c r="O25" s="98"/>
      <c r="P25" s="98"/>
      <c r="Q25" s="97"/>
      <c r="R25" s="97"/>
      <c r="S25" s="97"/>
      <c r="T25" s="97"/>
      <c r="U25" s="97"/>
      <c r="V25" s="97"/>
    </row>
    <row r="26" spans="1:22" s="92" customFormat="1" x14ac:dyDescent="0.3">
      <c r="B26" s="102" t="s">
        <v>92</v>
      </c>
      <c r="C26" s="97"/>
      <c r="D26" s="97"/>
      <c r="E26" s="91"/>
      <c r="F26" s="91"/>
      <c r="G26" s="102" t="s">
        <v>91</v>
      </c>
      <c r="H26" s="102"/>
      <c r="I26" s="97"/>
      <c r="J26" s="100"/>
      <c r="K26" s="97"/>
      <c r="L26" s="97"/>
      <c r="M26" s="98"/>
      <c r="N26" s="99"/>
      <c r="O26" s="98"/>
      <c r="P26" s="98"/>
      <c r="Q26" s="97"/>
      <c r="R26" s="97"/>
      <c r="S26" s="97"/>
      <c r="T26" s="97"/>
      <c r="U26" s="97"/>
      <c r="V26" s="97"/>
    </row>
    <row r="27" spans="1:22" s="92" customFormat="1" x14ac:dyDescent="0.3">
      <c r="B27" s="102"/>
      <c r="C27" s="97"/>
      <c r="D27" s="97"/>
      <c r="E27" s="97"/>
      <c r="F27" s="102"/>
      <c r="G27" s="97"/>
      <c r="H27" s="97"/>
      <c r="I27" s="97"/>
      <c r="J27" s="100"/>
      <c r="K27" s="97"/>
      <c r="L27" s="97"/>
      <c r="M27" s="100"/>
      <c r="N27" s="103"/>
      <c r="O27" s="100"/>
      <c r="P27" s="100"/>
      <c r="Q27" s="97"/>
      <c r="R27" s="97"/>
      <c r="S27" s="97"/>
      <c r="T27" s="97"/>
      <c r="U27" s="97"/>
      <c r="V27" s="97"/>
    </row>
    <row r="28" spans="1:22" s="92" customFormat="1" x14ac:dyDescent="0.3">
      <c r="A28" s="102"/>
      <c r="B28" s="97"/>
      <c r="C28" s="97"/>
      <c r="D28" s="97"/>
      <c r="E28" s="97"/>
      <c r="F28" s="102"/>
      <c r="G28" s="97"/>
      <c r="H28" s="97"/>
      <c r="I28" s="97"/>
      <c r="J28" s="100"/>
      <c r="K28" s="97"/>
      <c r="L28" s="97"/>
      <c r="M28" s="98"/>
      <c r="N28" s="99"/>
      <c r="O28" s="98"/>
      <c r="P28" s="98"/>
      <c r="Q28" s="97"/>
      <c r="R28" s="97"/>
      <c r="S28" s="97"/>
      <c r="T28" s="97"/>
      <c r="U28" s="97"/>
      <c r="V28" s="97"/>
    </row>
    <row r="29" spans="1:22" s="92" customFormat="1" x14ac:dyDescent="0.3">
      <c r="A29" s="101" t="s">
        <v>90</v>
      </c>
      <c r="B29" s="97"/>
      <c r="C29" s="97"/>
      <c r="D29" s="97"/>
      <c r="E29" s="97"/>
      <c r="F29" s="97"/>
      <c r="G29" s="97"/>
      <c r="H29" s="97"/>
      <c r="I29" s="97"/>
      <c r="J29" s="100"/>
      <c r="K29" s="97"/>
      <c r="L29" s="97"/>
      <c r="M29" s="98"/>
      <c r="N29" s="99"/>
      <c r="O29" s="98"/>
      <c r="P29" s="98"/>
      <c r="Q29" s="97"/>
      <c r="R29" s="97"/>
      <c r="S29" s="97"/>
      <c r="T29" s="97"/>
      <c r="U29" s="97"/>
      <c r="V29" s="97"/>
    </row>
    <row r="30" spans="1:22" s="92" customFormat="1" x14ac:dyDescent="0.3">
      <c r="A30" s="101" t="s">
        <v>89</v>
      </c>
      <c r="B30" s="97"/>
      <c r="C30" s="97"/>
      <c r="D30" s="97"/>
      <c r="E30" s="97"/>
      <c r="F30" s="97"/>
      <c r="G30" s="97"/>
      <c r="H30" s="97"/>
      <c r="I30" s="97"/>
      <c r="J30" s="100"/>
      <c r="K30" s="97"/>
      <c r="L30" s="97"/>
      <c r="M30" s="98"/>
      <c r="N30" s="99"/>
      <c r="O30" s="98"/>
      <c r="P30" s="98"/>
      <c r="Q30" s="97"/>
      <c r="R30" s="97"/>
      <c r="S30" s="97"/>
      <c r="T30" s="97"/>
      <c r="U30" s="97"/>
      <c r="V30" s="97"/>
    </row>
    <row r="31" spans="1:22" s="92" customFormat="1" x14ac:dyDescent="0.3">
      <c r="A31" s="97"/>
      <c r="B31" s="97"/>
      <c r="C31" s="97"/>
      <c r="D31" s="97"/>
      <c r="E31" s="97"/>
      <c r="F31" s="97"/>
      <c r="G31" s="97"/>
      <c r="H31" s="97"/>
      <c r="I31" s="97"/>
      <c r="J31" s="100"/>
      <c r="K31" s="97"/>
      <c r="L31" s="97"/>
      <c r="M31" s="98"/>
      <c r="N31" s="99"/>
      <c r="O31" s="98"/>
      <c r="P31" s="98"/>
      <c r="Q31" s="97"/>
      <c r="R31" s="97"/>
      <c r="S31" s="97"/>
      <c r="T31" s="97"/>
      <c r="U31" s="97"/>
      <c r="V31" s="97"/>
    </row>
    <row r="32" spans="1:22" s="92" customFormat="1" x14ac:dyDescent="0.3">
      <c r="A32" s="97"/>
      <c r="B32" s="91" t="s">
        <v>18</v>
      </c>
      <c r="C32" s="91"/>
      <c r="D32" s="91"/>
      <c r="E32" s="91"/>
      <c r="F32" s="91"/>
      <c r="G32" s="91"/>
      <c r="H32" s="91"/>
      <c r="I32" s="91"/>
      <c r="J32" s="94"/>
      <c r="K32" s="91"/>
      <c r="L32" s="91"/>
      <c r="M32" s="91"/>
      <c r="N32" s="93"/>
      <c r="O32" s="91"/>
      <c r="P32" s="98"/>
      <c r="Q32" s="97"/>
      <c r="R32" s="97"/>
      <c r="S32" s="97"/>
      <c r="T32" s="97"/>
      <c r="U32" s="97"/>
      <c r="V32" s="97"/>
    </row>
    <row r="99" spans="13:15" x14ac:dyDescent="0.3">
      <c r="M99" s="95" t="e">
        <f>'HR Plan'!#REF!</f>
        <v>#REF!</v>
      </c>
      <c r="N99" s="96"/>
      <c r="O99" s="95"/>
    </row>
  </sheetData>
  <autoFilter ref="A9:V16" xr:uid="{9B2DC9DE-90CB-45AB-86F2-D323C7C260AE}">
    <filterColumn colId="2" showButton="0"/>
  </autoFilter>
  <mergeCells count="28">
    <mergeCell ref="A2:V2"/>
    <mergeCell ref="A3:V3"/>
    <mergeCell ref="A4:V4"/>
    <mergeCell ref="A6:V6"/>
    <mergeCell ref="A7:V7"/>
    <mergeCell ref="A17:B17"/>
    <mergeCell ref="M9:M11"/>
    <mergeCell ref="N9:N11"/>
    <mergeCell ref="O9:O11"/>
    <mergeCell ref="Q9:Q11"/>
    <mergeCell ref="G9:G11"/>
    <mergeCell ref="H9:H11"/>
    <mergeCell ref="I9:I11"/>
    <mergeCell ref="J9:J11"/>
    <mergeCell ref="K9:K11"/>
    <mergeCell ref="A9:A11"/>
    <mergeCell ref="B9:B11"/>
    <mergeCell ref="C9:D9"/>
    <mergeCell ref="E9:E11"/>
    <mergeCell ref="F9:F11"/>
    <mergeCell ref="T9:T11"/>
    <mergeCell ref="U9:U11"/>
    <mergeCell ref="V9:V11"/>
    <mergeCell ref="C10:C11"/>
    <mergeCell ref="D10:D11"/>
    <mergeCell ref="R9:R11"/>
    <mergeCell ref="S9:S11"/>
    <mergeCell ref="L9:L1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F6E82B-6137-487E-A31C-E666976D9666}">
  <sheetPr>
    <tabColor rgb="FF00B050"/>
  </sheetPr>
  <dimension ref="A1:E10"/>
  <sheetViews>
    <sheetView showGridLines="0" zoomScale="115" zoomScaleNormal="115" workbookViewId="0">
      <selection activeCell="A2" sqref="A2:E7"/>
    </sheetView>
  </sheetViews>
  <sheetFormatPr defaultRowHeight="14.4" x14ac:dyDescent="0.3"/>
  <cols>
    <col min="1" max="1" width="20.77734375" customWidth="1"/>
    <col min="2" max="2" width="13.21875" style="141" bestFit="1" customWidth="1"/>
    <col min="3" max="3" width="16.5546875" bestFit="1" customWidth="1"/>
    <col min="4" max="4" width="16.5546875" customWidth="1"/>
    <col min="5" max="5" width="14.44140625" bestFit="1" customWidth="1"/>
    <col min="6" max="6" width="12.5546875" bestFit="1" customWidth="1"/>
  </cols>
  <sheetData>
    <row r="1" spans="1:5" ht="22.5" customHeight="1" thickBot="1" x14ac:dyDescent="0.35">
      <c r="A1" s="571" t="s">
        <v>132</v>
      </c>
      <c r="B1" s="571"/>
      <c r="C1" s="571"/>
      <c r="D1" s="571"/>
      <c r="E1" s="571"/>
    </row>
    <row r="2" spans="1:5" ht="22.95" customHeight="1" thickBot="1" x14ac:dyDescent="0.35">
      <c r="A2" s="150" t="s">
        <v>131</v>
      </c>
      <c r="B2" s="149" t="s">
        <v>130</v>
      </c>
      <c r="C2" s="148" t="s">
        <v>129</v>
      </c>
      <c r="D2" s="148" t="s">
        <v>60</v>
      </c>
      <c r="E2" s="148" t="s">
        <v>61</v>
      </c>
    </row>
    <row r="3" spans="1:5" ht="26.25" customHeight="1" thickBot="1" x14ac:dyDescent="0.35">
      <c r="A3" s="147" t="s">
        <v>213</v>
      </c>
      <c r="B3" s="245" t="s">
        <v>165</v>
      </c>
      <c r="C3" s="302">
        <f>SUMIF('AWP 2022 Master Sheet '!F23:F144,'AWP 2022 Master Sheet '!F23,'AWP 2022 Master Sheet '!K23:K144)</f>
        <v>593300</v>
      </c>
      <c r="D3" s="302">
        <f>SUMIF('AWP 2022 Master Sheet '!F23:F144,'AWP 2022 Master Sheet '!F74,'AWP 2022 Master Sheet '!L23:L144)</f>
        <v>593300</v>
      </c>
      <c r="E3" s="302"/>
    </row>
    <row r="4" spans="1:5" ht="26.25" customHeight="1" thickBot="1" x14ac:dyDescent="0.35">
      <c r="A4" s="147" t="s">
        <v>214</v>
      </c>
      <c r="B4" s="286" t="s">
        <v>231</v>
      </c>
      <c r="C4" s="302">
        <f>SUMIF('AWP 2022 Master Sheet '!F24:F145,'AWP 2022 Master Sheet '!F95,'AWP 2022 Master Sheet '!K24:K145)</f>
        <v>30000</v>
      </c>
      <c r="D4" s="302">
        <f>SUMIF('AWP 2022 Master Sheet '!F24:F145,'AWP 2022 Master Sheet '!F95,'AWP 2022 Master Sheet '!L24:L145)</f>
        <v>30000</v>
      </c>
      <c r="E4" s="302"/>
    </row>
    <row r="5" spans="1:5" ht="26.25" customHeight="1" thickBot="1" x14ac:dyDescent="0.35">
      <c r="A5" s="147" t="s">
        <v>348</v>
      </c>
      <c r="B5" s="286"/>
      <c r="C5" s="302">
        <f>SUMIF('AWP 2022 Master Sheet '!F23:F146,'AWP 2022 Master Sheet '!F32,'AWP 2022 Master Sheet '!K23:K146)</f>
        <v>414476</v>
      </c>
      <c r="D5" s="302">
        <f>SUMIF('AWP 2022 Master Sheet '!F23:F146,'AWP 2022 Master Sheet '!F32,'AWP 2022 Master Sheet '!L23:L146)</f>
        <v>414476</v>
      </c>
      <c r="E5" s="302"/>
    </row>
    <row r="6" spans="1:5" ht="26.25" customHeight="1" thickBot="1" x14ac:dyDescent="0.35">
      <c r="A6" s="147" t="s">
        <v>128</v>
      </c>
      <c r="B6" s="245" t="s">
        <v>127</v>
      </c>
      <c r="C6" s="302">
        <f>SUMIF('AWP 2022 Master Sheet '!F22:F144,'AWP 2022 Master Sheet '!F82,'AWP 2022 Master Sheet '!K22:K144)</f>
        <v>723886.83672238607</v>
      </c>
      <c r="D6" s="302">
        <f>SUMIF('AWP 2022 Master Sheet '!F22:F145,'AWP 2022 Master Sheet '!F131,'AWP 2022 Master Sheet '!L22:L145)</f>
        <v>723886.83672238607</v>
      </c>
      <c r="E6" s="302"/>
    </row>
    <row r="7" spans="1:5" ht="21" customHeight="1" thickBot="1" x14ac:dyDescent="0.35">
      <c r="A7" s="146" t="s">
        <v>126</v>
      </c>
      <c r="B7" s="145"/>
      <c r="C7" s="303">
        <f>SUM(C3:C6)</f>
        <v>1761662.8367223861</v>
      </c>
      <c r="D7" s="303">
        <f>SUM(D3:D6)</f>
        <v>1761662.8367223861</v>
      </c>
      <c r="E7" s="303"/>
    </row>
    <row r="8" spans="1:5" x14ac:dyDescent="0.3">
      <c r="B8"/>
      <c r="C8" s="246"/>
    </row>
    <row r="9" spans="1:5" x14ac:dyDescent="0.3">
      <c r="B9"/>
    </row>
    <row r="10" spans="1:5" x14ac:dyDescent="0.3">
      <c r="C10" s="142"/>
    </row>
  </sheetData>
  <mergeCells count="1">
    <mergeCell ref="A1:E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7772AF-0673-44FB-996C-29E1B8FD4F59}">
  <sheetPr>
    <tabColor rgb="FF7030A0"/>
  </sheetPr>
  <dimension ref="A1:G6"/>
  <sheetViews>
    <sheetView workbookViewId="0">
      <selection activeCell="C4" sqref="C4"/>
    </sheetView>
  </sheetViews>
  <sheetFormatPr defaultRowHeight="14.4" x14ac:dyDescent="0.3"/>
  <cols>
    <col min="1" max="1" width="15.21875" bestFit="1" customWidth="1"/>
    <col min="2" max="2" width="10.21875" bestFit="1" customWidth="1"/>
    <col min="3" max="3" width="21.77734375" customWidth="1"/>
    <col min="4" max="4" width="16.77734375" customWidth="1"/>
    <col min="7" max="7" width="10.109375" bestFit="1" customWidth="1"/>
  </cols>
  <sheetData>
    <row r="1" spans="1:7" ht="16.2" thickBot="1" x14ac:dyDescent="0.35">
      <c r="A1" s="571" t="s">
        <v>132</v>
      </c>
      <c r="B1" s="571"/>
      <c r="C1" s="571"/>
      <c r="D1" s="571"/>
      <c r="E1" s="571"/>
    </row>
    <row r="2" spans="1:7" ht="29.4" thickBot="1" x14ac:dyDescent="0.35">
      <c r="A2" s="150" t="s">
        <v>131</v>
      </c>
      <c r="B2" s="149" t="s">
        <v>258</v>
      </c>
      <c r="C2" s="148" t="s">
        <v>129</v>
      </c>
      <c r="D2" s="148" t="s">
        <v>60</v>
      </c>
      <c r="E2" s="148" t="s">
        <v>61</v>
      </c>
    </row>
    <row r="3" spans="1:7" ht="15" thickBot="1" x14ac:dyDescent="0.35">
      <c r="A3" s="147" t="s">
        <v>251</v>
      </c>
      <c r="B3" s="245" t="s">
        <v>251</v>
      </c>
      <c r="C3" s="323">
        <f>SUMIF('AWP 2022 Master Sheet '!H22:'AWP 2022 Master Sheet '!H146,'AWP 2022 Master Sheet '!H112,'AWP 2022 Master Sheet '!K22:K146)</f>
        <v>265470</v>
      </c>
      <c r="D3" s="323">
        <f>SUMIF('AWP 2022 Master Sheet '!H22:'AWP 2022 Master Sheet '!H146,'AWP 2022 Master Sheet '!H140,'AWP 2022 Master Sheet '!L22:L146)</f>
        <v>265470</v>
      </c>
      <c r="E3" s="147"/>
    </row>
    <row r="4" spans="1:7" ht="15" thickBot="1" x14ac:dyDescent="0.35">
      <c r="A4" s="147" t="s">
        <v>235</v>
      </c>
      <c r="B4" s="245" t="s">
        <v>235</v>
      </c>
      <c r="C4" s="323">
        <f>SUMIF('AWP 2022 Master Sheet '!H22:'AWP 2022 Master Sheet '!H146,'AWP 2022 Master Sheet '!H33,'AWP 2022 Master Sheet '!K22:K146)</f>
        <v>299870.58672238613</v>
      </c>
      <c r="D4" s="323">
        <f>SUMIF('AWP 2022 Master Sheet '!H22:'AWP 2022 Master Sheet '!H146,'AWP 2022 Master Sheet '!H47,'AWP 2022 Master Sheet '!L22:L146)</f>
        <v>299870.58672238613</v>
      </c>
      <c r="E4" s="147"/>
    </row>
    <row r="5" spans="1:7" ht="15" thickBot="1" x14ac:dyDescent="0.35">
      <c r="A5" s="147" t="s">
        <v>128</v>
      </c>
      <c r="B5" s="245" t="s">
        <v>215</v>
      </c>
      <c r="C5" s="323">
        <f>SUMIF('AWP 2022 Master Sheet '!I22:I146,'AWP 2022 Master Sheet '!I38,'AWP 2022 Master Sheet '!K22:K146)</f>
        <v>1196322.25</v>
      </c>
      <c r="D5" s="323">
        <f>SUMIF('AWP 2022 Master Sheet '!H22:'AWP 2022 Master Sheet '!H147,'AWP 2022 Master Sheet '!H25,'AWP 2022 Master Sheet '!L22:L147)</f>
        <v>1196322.25</v>
      </c>
      <c r="E5" s="147"/>
    </row>
    <row r="6" spans="1:7" ht="15" thickBot="1" x14ac:dyDescent="0.35">
      <c r="A6" s="146" t="s">
        <v>126</v>
      </c>
      <c r="B6" s="145"/>
      <c r="C6" s="324">
        <f>SUM(C3:C5)</f>
        <v>1761662.8367223861</v>
      </c>
      <c r="D6" s="324">
        <f>SUM(D3:D5)</f>
        <v>1761662.8367223861</v>
      </c>
      <c r="E6" s="144"/>
      <c r="G6" s="142">
        <f>C5-D5</f>
        <v>0</v>
      </c>
    </row>
  </sheetData>
  <mergeCells count="1">
    <mergeCell ref="A1:E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86FAC3-136A-4433-8B5D-F5F7A5A6A708}">
  <dimension ref="A1:R63"/>
  <sheetViews>
    <sheetView workbookViewId="0">
      <selection activeCell="K43" sqref="K43"/>
    </sheetView>
  </sheetViews>
  <sheetFormatPr defaultColWidth="9.21875" defaultRowHeight="14.4" x14ac:dyDescent="0.3"/>
  <cols>
    <col min="1" max="1" width="24.77734375" style="192" bestFit="1" customWidth="1"/>
    <col min="2" max="2" width="9.21875" style="194"/>
    <col min="3" max="3" width="17" style="193" customWidth="1"/>
    <col min="4" max="4" width="4.21875" style="192" customWidth="1"/>
    <col min="5" max="5" width="14.21875" style="192" bestFit="1" customWidth="1"/>
    <col min="6" max="6" width="10.21875" style="192" bestFit="1" customWidth="1"/>
    <col min="7" max="9" width="9.21875" style="192"/>
    <col min="10" max="10" width="11.5546875" style="193" customWidth="1"/>
    <col min="11" max="11" width="11.5546875" style="192" customWidth="1"/>
    <col min="12" max="12" width="12.5546875" style="192" bestFit="1" customWidth="1"/>
    <col min="13" max="13" width="10.5546875" style="192" customWidth="1"/>
    <col min="14" max="14" width="9.21875" style="192"/>
    <col min="15" max="15" width="9.77734375" style="192" customWidth="1"/>
    <col min="16" max="16" width="11.5546875" style="192" customWidth="1"/>
    <col min="17" max="17" width="11" style="192" customWidth="1"/>
    <col min="18" max="18" width="10.5546875" style="192" customWidth="1"/>
    <col min="19" max="16384" width="9.21875" style="192"/>
  </cols>
  <sheetData>
    <row r="1" spans="1:15" s="199" customFormat="1" x14ac:dyDescent="0.3">
      <c r="A1" s="199" t="s">
        <v>157</v>
      </c>
      <c r="B1" s="220"/>
      <c r="C1" s="201"/>
      <c r="J1" s="201"/>
    </row>
    <row r="2" spans="1:15" ht="16.2" x14ac:dyDescent="0.45">
      <c r="A2" s="231" t="s">
        <v>251</v>
      </c>
      <c r="C2" s="219" t="s">
        <v>156</v>
      </c>
    </row>
    <row r="3" spans="1:15" x14ac:dyDescent="0.3">
      <c r="A3" s="192" t="s">
        <v>155</v>
      </c>
      <c r="C3" s="218">
        <v>552110</v>
      </c>
      <c r="E3" s="572" t="s">
        <v>154</v>
      </c>
      <c r="F3" s="572"/>
      <c r="G3" s="572"/>
      <c r="H3" s="572"/>
      <c r="I3" s="572"/>
      <c r="K3" s="203"/>
      <c r="L3" s="193"/>
    </row>
    <row r="4" spans="1:15" ht="16.2" x14ac:dyDescent="0.45">
      <c r="A4" s="210" t="s">
        <v>300</v>
      </c>
      <c r="B4" s="232">
        <v>0.08</v>
      </c>
      <c r="C4" s="233">
        <f>C3*B4/(1+B4)</f>
        <v>40897.037037037036</v>
      </c>
      <c r="E4" s="217" t="s">
        <v>153</v>
      </c>
    </row>
    <row r="5" spans="1:15" x14ac:dyDescent="0.3">
      <c r="A5" s="192" t="s">
        <v>152</v>
      </c>
      <c r="C5" s="193">
        <f>C3-C4</f>
        <v>511212.96296296298</v>
      </c>
      <c r="E5" s="204">
        <f>C5*B4</f>
        <v>40897.037037037036</v>
      </c>
      <c r="F5" s="204">
        <f>C4-E5</f>
        <v>0</v>
      </c>
    </row>
    <row r="6" spans="1:15" x14ac:dyDescent="0.3">
      <c r="A6" s="216" t="s">
        <v>151</v>
      </c>
      <c r="E6" s="193">
        <f>C5/(1+B12)</f>
        <v>456440.14550264546</v>
      </c>
      <c r="G6" s="192" t="s">
        <v>150</v>
      </c>
      <c r="L6" s="143"/>
    </row>
    <row r="7" spans="1:15" x14ac:dyDescent="0.3">
      <c r="A7" s="210" t="s">
        <v>149</v>
      </c>
      <c r="B7" s="209">
        <v>0.03</v>
      </c>
      <c r="C7" s="208">
        <f>B7*$C$5/(1+$B$12)</f>
        <v>13693.204365079364</v>
      </c>
      <c r="E7" s="193">
        <f t="shared" ref="E7:E12" si="0">$E$6*B7</f>
        <v>13693.204365079364</v>
      </c>
      <c r="F7" s="204">
        <f t="shared" ref="F7:F12" si="1">C7-E7</f>
        <v>0</v>
      </c>
      <c r="G7" s="203">
        <f t="shared" ref="G7:G12" si="2">E7/$E$6</f>
        <v>0.03</v>
      </c>
      <c r="H7" s="202">
        <f t="shared" ref="H7:H12" si="3">B7-G7</f>
        <v>0</v>
      </c>
      <c r="K7" s="195"/>
    </row>
    <row r="8" spans="1:15" x14ac:dyDescent="0.3">
      <c r="A8" s="210" t="s">
        <v>148</v>
      </c>
      <c r="B8" s="209">
        <v>0.01</v>
      </c>
      <c r="C8" s="208">
        <f>B8*$C$5/(1+$B$12)</f>
        <v>4564.4014550264546</v>
      </c>
      <c r="E8" s="193">
        <f t="shared" si="0"/>
        <v>4564.4014550264546</v>
      </c>
      <c r="F8" s="204">
        <f t="shared" si="1"/>
        <v>0</v>
      </c>
      <c r="G8" s="203">
        <f t="shared" si="2"/>
        <v>0.01</v>
      </c>
      <c r="H8" s="202">
        <f t="shared" si="3"/>
        <v>0</v>
      </c>
      <c r="K8" s="195"/>
    </row>
    <row r="9" spans="1:15" x14ac:dyDescent="0.3">
      <c r="A9" s="210" t="s">
        <v>147</v>
      </c>
      <c r="B9" s="209">
        <v>0.01</v>
      </c>
      <c r="C9" s="208">
        <f>B9*$C$5/(1+$B$12)</f>
        <v>4564.4014550264546</v>
      </c>
      <c r="E9" s="193">
        <f t="shared" si="0"/>
        <v>4564.4014550264546</v>
      </c>
      <c r="F9" s="204">
        <f t="shared" si="1"/>
        <v>0</v>
      </c>
      <c r="G9" s="203">
        <f t="shared" si="2"/>
        <v>0.01</v>
      </c>
      <c r="H9" s="202">
        <f t="shared" si="3"/>
        <v>0</v>
      </c>
      <c r="K9" s="195"/>
    </row>
    <row r="10" spans="1:15" x14ac:dyDescent="0.3">
      <c r="A10" s="210" t="s">
        <v>146</v>
      </c>
      <c r="B10" s="209">
        <v>0.03</v>
      </c>
      <c r="C10" s="208">
        <f>B10*$C$5/(1+$B$12)</f>
        <v>13693.204365079364</v>
      </c>
      <c r="E10" s="193">
        <f t="shared" si="0"/>
        <v>13693.204365079364</v>
      </c>
      <c r="F10" s="204">
        <f t="shared" si="1"/>
        <v>0</v>
      </c>
      <c r="G10" s="203">
        <f t="shared" si="2"/>
        <v>0.03</v>
      </c>
      <c r="H10" s="202">
        <f t="shared" si="3"/>
        <v>0</v>
      </c>
      <c r="K10" s="195"/>
    </row>
    <row r="11" spans="1:15" x14ac:dyDescent="0.3">
      <c r="A11" s="210" t="s">
        <v>145</v>
      </c>
      <c r="B11" s="215">
        <v>0.04</v>
      </c>
      <c r="C11" s="214">
        <f>B11*$C$5/(1+$B$12)</f>
        <v>18257.605820105819</v>
      </c>
      <c r="E11" s="193">
        <f t="shared" si="0"/>
        <v>18257.605820105819</v>
      </c>
      <c r="F11" s="204">
        <f t="shared" si="1"/>
        <v>0</v>
      </c>
      <c r="G11" s="203">
        <f t="shared" si="2"/>
        <v>0.04</v>
      </c>
      <c r="H11" s="202">
        <f t="shared" si="3"/>
        <v>0</v>
      </c>
      <c r="K11" s="195"/>
    </row>
    <row r="12" spans="1:15" s="199" customFormat="1" x14ac:dyDescent="0.3">
      <c r="A12" s="213" t="s">
        <v>144</v>
      </c>
      <c r="B12" s="212">
        <f>SUM(B7:B11)</f>
        <v>0.12</v>
      </c>
      <c r="C12" s="211">
        <f>SUM(C7:C11)</f>
        <v>54772.817460317456</v>
      </c>
      <c r="E12" s="193">
        <f t="shared" si="0"/>
        <v>54772.817460317456</v>
      </c>
      <c r="F12" s="204">
        <f t="shared" si="1"/>
        <v>0</v>
      </c>
      <c r="G12" s="203">
        <f t="shared" si="2"/>
        <v>0.12</v>
      </c>
      <c r="H12" s="202">
        <f t="shared" si="3"/>
        <v>0</v>
      </c>
      <c r="J12" s="201"/>
      <c r="K12" s="201"/>
      <c r="O12" s="200"/>
    </row>
    <row r="13" spans="1:15" s="199" customFormat="1" x14ac:dyDescent="0.3">
      <c r="A13" s="234" t="s">
        <v>143</v>
      </c>
      <c r="B13" s="235"/>
      <c r="C13" s="236"/>
      <c r="E13" s="193"/>
      <c r="F13" s="204"/>
      <c r="G13" s="203"/>
      <c r="H13" s="202"/>
      <c r="J13" s="201"/>
      <c r="K13" s="201"/>
      <c r="O13" s="200"/>
    </row>
    <row r="14" spans="1:15" s="199" customFormat="1" x14ac:dyDescent="0.3">
      <c r="A14" s="210" t="s">
        <v>142</v>
      </c>
      <c r="B14" s="209">
        <v>0.7</v>
      </c>
      <c r="C14" s="208">
        <f>C12*B14</f>
        <v>38340.972222222219</v>
      </c>
      <c r="E14" s="193"/>
      <c r="F14" s="204"/>
      <c r="G14" s="203"/>
      <c r="H14" s="202"/>
      <c r="J14" s="201"/>
      <c r="K14" s="201"/>
      <c r="O14" s="200"/>
    </row>
    <row r="15" spans="1:15" s="199" customFormat="1" x14ac:dyDescent="0.3">
      <c r="A15" s="207" t="s">
        <v>141</v>
      </c>
      <c r="B15" s="206">
        <v>0.3</v>
      </c>
      <c r="C15" s="205">
        <f>C12*B15</f>
        <v>16431.845238095237</v>
      </c>
      <c r="E15" s="193"/>
      <c r="F15" s="204"/>
      <c r="G15" s="203"/>
      <c r="H15" s="202"/>
      <c r="J15" s="201"/>
      <c r="K15" s="201"/>
      <c r="O15" s="200"/>
    </row>
    <row r="16" spans="1:15" s="199" customFormat="1" x14ac:dyDescent="0.3">
      <c r="A16" s="234"/>
      <c r="B16" s="235" t="s">
        <v>62</v>
      </c>
      <c r="C16" s="236">
        <f>SUM(C14:C15)</f>
        <v>54772.817460317456</v>
      </c>
      <c r="E16" s="237">
        <f>C16+C18+C4</f>
        <v>552110</v>
      </c>
      <c r="F16" s="204" t="s">
        <v>140</v>
      </c>
      <c r="G16" s="203"/>
      <c r="H16" s="202"/>
      <c r="J16" s="201"/>
      <c r="K16" s="201"/>
      <c r="O16" s="200"/>
    </row>
    <row r="18" spans="1:18" x14ac:dyDescent="0.3">
      <c r="A18" s="198" t="s">
        <v>139</v>
      </c>
      <c r="B18" s="197"/>
      <c r="C18" s="196">
        <f>C5-C12</f>
        <v>456440.14550264552</v>
      </c>
      <c r="M18" s="195"/>
      <c r="P18" s="195"/>
      <c r="Q18" s="195"/>
      <c r="R18" s="195"/>
    </row>
    <row r="19" spans="1:18" x14ac:dyDescent="0.3">
      <c r="M19" s="195"/>
      <c r="P19" s="195"/>
      <c r="Q19" s="195"/>
      <c r="R19" s="195"/>
    </row>
    <row r="25" spans="1:18" x14ac:dyDescent="0.3">
      <c r="A25" s="199" t="s">
        <v>157</v>
      </c>
      <c r="B25" s="220"/>
      <c r="C25" s="201"/>
      <c r="D25" s="199"/>
      <c r="E25" s="199"/>
      <c r="F25" s="199"/>
      <c r="G25" s="199"/>
      <c r="H25" s="199"/>
      <c r="I25" s="199"/>
    </row>
    <row r="26" spans="1:18" ht="16.2" x14ac:dyDescent="0.45">
      <c r="A26" s="231" t="s">
        <v>235</v>
      </c>
      <c r="C26" s="219" t="s">
        <v>156</v>
      </c>
    </row>
    <row r="27" spans="1:18" x14ac:dyDescent="0.3">
      <c r="A27" s="192" t="s">
        <v>155</v>
      </c>
      <c r="C27" s="218">
        <v>248003.59</v>
      </c>
      <c r="E27" s="572" t="s">
        <v>154</v>
      </c>
      <c r="F27" s="572"/>
      <c r="G27" s="572"/>
      <c r="H27" s="572"/>
      <c r="I27" s="572"/>
    </row>
    <row r="28" spans="1:18" ht="16.2" x14ac:dyDescent="0.45">
      <c r="A28" s="210" t="s">
        <v>300</v>
      </c>
      <c r="B28" s="232">
        <v>0.08</v>
      </c>
      <c r="C28" s="233">
        <f>C27*B28/(1+B28)</f>
        <v>18370.636296296296</v>
      </c>
      <c r="E28" s="217" t="s">
        <v>153</v>
      </c>
    </row>
    <row r="29" spans="1:18" x14ac:dyDescent="0.3">
      <c r="A29" s="192" t="s">
        <v>152</v>
      </c>
      <c r="C29" s="193">
        <f>C27-C28</f>
        <v>229632.95370370371</v>
      </c>
      <c r="E29" s="204">
        <f>C29*B28</f>
        <v>18370.636296296296</v>
      </c>
      <c r="F29" s="204">
        <f>C28-E29</f>
        <v>0</v>
      </c>
    </row>
    <row r="30" spans="1:18" x14ac:dyDescent="0.3">
      <c r="A30" s="216" t="s">
        <v>151</v>
      </c>
      <c r="E30" s="193">
        <f>C29/(1+B36)</f>
        <v>203215.00327761393</v>
      </c>
      <c r="G30" s="192" t="s">
        <v>150</v>
      </c>
    </row>
    <row r="31" spans="1:18" x14ac:dyDescent="0.3">
      <c r="A31" s="210" t="s">
        <v>149</v>
      </c>
      <c r="B31" s="209">
        <v>0.04</v>
      </c>
      <c r="C31" s="208">
        <f>B31*$C29/(1+$B$36)</f>
        <v>8128.6001311045566</v>
      </c>
      <c r="E31" s="193">
        <f t="shared" ref="E31:E36" si="4">$E$30*B31</f>
        <v>8128.6001311045575</v>
      </c>
      <c r="F31" s="204">
        <f>C31-E31</f>
        <v>0</v>
      </c>
      <c r="G31" s="203">
        <f t="shared" ref="G31:G36" si="5">E31/$E$30</f>
        <v>0.04</v>
      </c>
      <c r="H31" s="202">
        <f t="shared" ref="H31:H36" si="6">B31-G31</f>
        <v>0</v>
      </c>
    </row>
    <row r="32" spans="1:18" x14ac:dyDescent="0.3">
      <c r="A32" s="210" t="s">
        <v>148</v>
      </c>
      <c r="B32" s="209">
        <v>0.01</v>
      </c>
      <c r="C32" s="208">
        <f>B32*$C$29/(1+$B$36)</f>
        <v>2032.1500327761391</v>
      </c>
      <c r="E32" s="193">
        <f t="shared" si="4"/>
        <v>2032.1500327761394</v>
      </c>
      <c r="F32" s="204">
        <f t="shared" ref="F32:F36" si="7">C32-E32</f>
        <v>0</v>
      </c>
      <c r="G32" s="203">
        <f t="shared" si="5"/>
        <v>0.01</v>
      </c>
      <c r="H32" s="202">
        <f t="shared" si="6"/>
        <v>0</v>
      </c>
    </row>
    <row r="33" spans="1:11" x14ac:dyDescent="0.3">
      <c r="A33" s="210" t="s">
        <v>147</v>
      </c>
      <c r="B33" s="209">
        <v>0.01</v>
      </c>
      <c r="C33" s="208">
        <f>B33*$C$29/(1+$B$36)</f>
        <v>2032.1500327761391</v>
      </c>
      <c r="E33" s="193">
        <f t="shared" si="4"/>
        <v>2032.1500327761394</v>
      </c>
      <c r="F33" s="204">
        <f t="shared" si="7"/>
        <v>0</v>
      </c>
      <c r="G33" s="203">
        <f t="shared" si="5"/>
        <v>0.01</v>
      </c>
      <c r="H33" s="202">
        <f t="shared" si="6"/>
        <v>0</v>
      </c>
    </row>
    <row r="34" spans="1:11" x14ac:dyDescent="0.3">
      <c r="A34" s="210" t="s">
        <v>146</v>
      </c>
      <c r="B34" s="209">
        <v>0.03</v>
      </c>
      <c r="C34" s="208">
        <f>B34*$C$29/(1+$B$36)</f>
        <v>6096.450098328417</v>
      </c>
      <c r="E34" s="193">
        <f t="shared" si="4"/>
        <v>6096.4500983284179</v>
      </c>
      <c r="F34" s="204">
        <f t="shared" si="7"/>
        <v>0</v>
      </c>
      <c r="G34" s="203">
        <f t="shared" si="5"/>
        <v>0.03</v>
      </c>
      <c r="H34" s="202">
        <f t="shared" si="6"/>
        <v>0</v>
      </c>
    </row>
    <row r="35" spans="1:11" x14ac:dyDescent="0.3">
      <c r="A35" s="210" t="s">
        <v>145</v>
      </c>
      <c r="B35" s="215">
        <v>0.04</v>
      </c>
      <c r="C35" s="214">
        <f>B35*$C$29/(1+$B$36)</f>
        <v>8128.6001311045566</v>
      </c>
      <c r="E35" s="193">
        <f t="shared" si="4"/>
        <v>8128.6001311045575</v>
      </c>
      <c r="F35" s="204">
        <f t="shared" si="7"/>
        <v>0</v>
      </c>
      <c r="G35" s="203">
        <f t="shared" si="5"/>
        <v>0.04</v>
      </c>
      <c r="H35" s="202">
        <f t="shared" si="6"/>
        <v>0</v>
      </c>
    </row>
    <row r="36" spans="1:11" x14ac:dyDescent="0.3">
      <c r="A36" s="213" t="s">
        <v>144</v>
      </c>
      <c r="B36" s="212">
        <f>SUM(B31:B35)</f>
        <v>0.13</v>
      </c>
      <c r="C36" s="211">
        <f>SUM(C31:C35)</f>
        <v>26417.95042608981</v>
      </c>
      <c r="D36" s="199"/>
      <c r="E36" s="193">
        <f t="shared" si="4"/>
        <v>26417.95042608981</v>
      </c>
      <c r="F36" s="204">
        <f t="shared" si="7"/>
        <v>0</v>
      </c>
      <c r="G36" s="203">
        <f t="shared" si="5"/>
        <v>0.13</v>
      </c>
      <c r="H36" s="202">
        <f t="shared" si="6"/>
        <v>0</v>
      </c>
      <c r="I36" s="199"/>
    </row>
    <row r="37" spans="1:11" x14ac:dyDescent="0.3">
      <c r="A37" s="234" t="s">
        <v>143</v>
      </c>
      <c r="B37" s="235"/>
      <c r="C37" s="236"/>
      <c r="D37" s="199"/>
      <c r="E37" s="193"/>
      <c r="F37" s="204"/>
      <c r="G37" s="203"/>
      <c r="H37" s="202"/>
      <c r="I37" s="199"/>
    </row>
    <row r="38" spans="1:11" x14ac:dyDescent="0.3">
      <c r="A38" s="210" t="s">
        <v>142</v>
      </c>
      <c r="B38" s="209">
        <v>0.7</v>
      </c>
      <c r="C38" s="208">
        <f>C36*B38</f>
        <v>18492.565298262867</v>
      </c>
      <c r="D38" s="199"/>
      <c r="E38" s="193"/>
      <c r="F38" s="204"/>
      <c r="G38" s="203"/>
      <c r="H38" s="202"/>
      <c r="I38" s="199"/>
    </row>
    <row r="39" spans="1:11" x14ac:dyDescent="0.3">
      <c r="A39" s="207" t="s">
        <v>141</v>
      </c>
      <c r="B39" s="206">
        <v>0.3</v>
      </c>
      <c r="C39" s="205">
        <f>C36*B39</f>
        <v>7925.3851278269431</v>
      </c>
      <c r="D39" s="199"/>
      <c r="E39" s="193"/>
      <c r="F39" s="204"/>
      <c r="G39" s="203"/>
      <c r="H39" s="202"/>
      <c r="I39" s="199"/>
      <c r="K39" s="195">
        <f>C38+C59</f>
        <v>22360.065298262867</v>
      </c>
    </row>
    <row r="40" spans="1:11" x14ac:dyDescent="0.3">
      <c r="A40" s="234"/>
      <c r="B40" s="235" t="s">
        <v>62</v>
      </c>
      <c r="C40" s="236">
        <f>SUM(C38:C39)</f>
        <v>26417.95042608981</v>
      </c>
      <c r="D40" s="199"/>
      <c r="E40" s="237">
        <f>C40+C42+C28</f>
        <v>248003.59</v>
      </c>
      <c r="F40" s="204" t="s">
        <v>140</v>
      </c>
      <c r="G40" s="203"/>
      <c r="H40" s="202"/>
      <c r="I40" s="199"/>
    </row>
    <row r="42" spans="1:11" x14ac:dyDescent="0.3">
      <c r="A42" s="198" t="s">
        <v>139</v>
      </c>
      <c r="B42" s="197"/>
      <c r="C42" s="196">
        <f>C29-C36</f>
        <v>203215.0032776139</v>
      </c>
      <c r="K42" s="195">
        <f>C39+C60</f>
        <v>9582.8851278269431</v>
      </c>
    </row>
    <row r="46" spans="1:11" x14ac:dyDescent="0.3">
      <c r="A46" s="199" t="s">
        <v>157</v>
      </c>
      <c r="B46" s="220"/>
      <c r="C46" s="201"/>
      <c r="D46" s="199"/>
      <c r="E46" s="199"/>
      <c r="F46" s="199"/>
      <c r="G46" s="199"/>
      <c r="H46" s="199"/>
      <c r="I46" s="199"/>
    </row>
    <row r="47" spans="1:11" ht="16.2" x14ac:dyDescent="0.45">
      <c r="A47" s="231" t="s">
        <v>235</v>
      </c>
      <c r="C47" s="219" t="s">
        <v>156</v>
      </c>
    </row>
    <row r="48" spans="1:11" x14ac:dyDescent="0.3">
      <c r="A48" s="192" t="s">
        <v>155</v>
      </c>
      <c r="C48" s="218">
        <v>51867</v>
      </c>
      <c r="E48" s="572" t="s">
        <v>154</v>
      </c>
      <c r="F48" s="572"/>
      <c r="G48" s="572"/>
      <c r="H48" s="572"/>
      <c r="I48" s="572"/>
    </row>
    <row r="49" spans="1:9" ht="16.2" x14ac:dyDescent="0.45">
      <c r="A49" s="210" t="s">
        <v>300</v>
      </c>
      <c r="B49" s="232">
        <v>0.08</v>
      </c>
      <c r="C49" s="233">
        <f>C48*B49/(1+B49)</f>
        <v>3841.9999999999995</v>
      </c>
      <c r="E49" s="217" t="s">
        <v>153</v>
      </c>
    </row>
    <row r="50" spans="1:9" x14ac:dyDescent="0.3">
      <c r="A50" s="192" t="s">
        <v>152</v>
      </c>
      <c r="C50" s="193">
        <f>C48-C49</f>
        <v>48025</v>
      </c>
      <c r="E50" s="204">
        <f>C50*B49</f>
        <v>3842</v>
      </c>
      <c r="F50" s="204">
        <f>C49-E50</f>
        <v>0</v>
      </c>
    </row>
    <row r="51" spans="1:9" x14ac:dyDescent="0.3">
      <c r="A51" s="216" t="s">
        <v>151</v>
      </c>
      <c r="E51" s="193">
        <f>C50/(1+B57)</f>
        <v>42500.000000000007</v>
      </c>
      <c r="G51" s="192" t="s">
        <v>150</v>
      </c>
    </row>
    <row r="52" spans="1:9" x14ac:dyDescent="0.3">
      <c r="A52" s="210" t="s">
        <v>149</v>
      </c>
      <c r="B52" s="209">
        <v>0.04</v>
      </c>
      <c r="C52" s="208">
        <f>B52*$C50/(1+$B$36)</f>
        <v>1700.0000000000002</v>
      </c>
      <c r="E52" s="193">
        <f t="shared" ref="E52:E57" si="8">$E$51*B52</f>
        <v>1700.0000000000002</v>
      </c>
      <c r="F52" s="204">
        <f>C52-E52</f>
        <v>0</v>
      </c>
      <c r="G52" s="203">
        <f t="shared" ref="G52:G57" si="9">E52/$E$51</f>
        <v>0.04</v>
      </c>
      <c r="H52" s="202">
        <f t="shared" ref="H52:H57" si="10">B52-G52</f>
        <v>0</v>
      </c>
    </row>
    <row r="53" spans="1:9" x14ac:dyDescent="0.3">
      <c r="A53" s="210" t="s">
        <v>148</v>
      </c>
      <c r="B53" s="209">
        <v>0.01</v>
      </c>
      <c r="C53" s="208">
        <f>B53*$C$50/(1+$B$36)</f>
        <v>425.00000000000006</v>
      </c>
      <c r="E53" s="193">
        <f t="shared" si="8"/>
        <v>425.00000000000006</v>
      </c>
      <c r="F53" s="204">
        <f t="shared" ref="F53:F57" si="11">C53-E53</f>
        <v>0</v>
      </c>
      <c r="G53" s="203">
        <f t="shared" si="9"/>
        <v>0.01</v>
      </c>
      <c r="H53" s="202">
        <f t="shared" si="10"/>
        <v>0</v>
      </c>
    </row>
    <row r="54" spans="1:9" x14ac:dyDescent="0.3">
      <c r="A54" s="210" t="s">
        <v>147</v>
      </c>
      <c r="B54" s="209">
        <v>0.01</v>
      </c>
      <c r="C54" s="208">
        <f>B54*$C$50/(1+$B$36)</f>
        <v>425.00000000000006</v>
      </c>
      <c r="E54" s="193">
        <f t="shared" si="8"/>
        <v>425.00000000000006</v>
      </c>
      <c r="F54" s="204">
        <f t="shared" si="11"/>
        <v>0</v>
      </c>
      <c r="G54" s="203">
        <f t="shared" si="9"/>
        <v>0.01</v>
      </c>
      <c r="H54" s="202">
        <f t="shared" si="10"/>
        <v>0</v>
      </c>
    </row>
    <row r="55" spans="1:9" x14ac:dyDescent="0.3">
      <c r="A55" s="210" t="s">
        <v>146</v>
      </c>
      <c r="B55" s="209">
        <v>0.03</v>
      </c>
      <c r="C55" s="208">
        <f>B55*$C$50/(1+$B$36)</f>
        <v>1275.0000000000002</v>
      </c>
      <c r="E55" s="193">
        <f t="shared" si="8"/>
        <v>1275.0000000000002</v>
      </c>
      <c r="F55" s="204">
        <f t="shared" si="11"/>
        <v>0</v>
      </c>
      <c r="G55" s="203">
        <f t="shared" si="9"/>
        <v>0.03</v>
      </c>
      <c r="H55" s="202">
        <f t="shared" si="10"/>
        <v>0</v>
      </c>
    </row>
    <row r="56" spans="1:9" x14ac:dyDescent="0.3">
      <c r="A56" s="210" t="s">
        <v>145</v>
      </c>
      <c r="B56" s="215">
        <v>0.04</v>
      </c>
      <c r="C56" s="214">
        <f>B56*$C$50/(1+$B$36)</f>
        <v>1700.0000000000002</v>
      </c>
      <c r="E56" s="193">
        <f t="shared" si="8"/>
        <v>1700.0000000000002</v>
      </c>
      <c r="F56" s="204">
        <f t="shared" si="11"/>
        <v>0</v>
      </c>
      <c r="G56" s="203">
        <f t="shared" si="9"/>
        <v>0.04</v>
      </c>
      <c r="H56" s="202">
        <f t="shared" si="10"/>
        <v>0</v>
      </c>
    </row>
    <row r="57" spans="1:9" x14ac:dyDescent="0.3">
      <c r="A57" s="213" t="s">
        <v>144</v>
      </c>
      <c r="B57" s="212">
        <f>SUM(B52:B56)</f>
        <v>0.13</v>
      </c>
      <c r="C57" s="211">
        <f>SUM(C52:C56)</f>
        <v>5525.0000000000009</v>
      </c>
      <c r="D57" s="199"/>
      <c r="E57" s="193">
        <f t="shared" si="8"/>
        <v>5525.0000000000009</v>
      </c>
      <c r="F57" s="204">
        <f t="shared" si="11"/>
        <v>0</v>
      </c>
      <c r="G57" s="203">
        <f t="shared" si="9"/>
        <v>0.13</v>
      </c>
      <c r="H57" s="202">
        <f t="shared" si="10"/>
        <v>0</v>
      </c>
      <c r="I57" s="199"/>
    </row>
    <row r="58" spans="1:9" x14ac:dyDescent="0.3">
      <c r="A58" s="234" t="s">
        <v>143</v>
      </c>
      <c r="B58" s="235"/>
      <c r="C58" s="236"/>
      <c r="D58" s="199"/>
      <c r="E58" s="193"/>
      <c r="F58" s="204"/>
      <c r="G58" s="203"/>
      <c r="H58" s="202"/>
      <c r="I58" s="199"/>
    </row>
    <row r="59" spans="1:9" x14ac:dyDescent="0.3">
      <c r="A59" s="210" t="s">
        <v>142</v>
      </c>
      <c r="B59" s="209">
        <v>0.7</v>
      </c>
      <c r="C59" s="208">
        <f>C57*B59</f>
        <v>3867.5000000000005</v>
      </c>
      <c r="D59" s="199"/>
      <c r="E59" s="193"/>
      <c r="F59" s="204"/>
      <c r="G59" s="203"/>
      <c r="H59" s="202"/>
      <c r="I59" s="199"/>
    </row>
    <row r="60" spans="1:9" x14ac:dyDescent="0.3">
      <c r="A60" s="207" t="s">
        <v>141</v>
      </c>
      <c r="B60" s="206">
        <v>0.3</v>
      </c>
      <c r="C60" s="205">
        <f>C57*B60</f>
        <v>1657.5000000000002</v>
      </c>
      <c r="D60" s="199"/>
      <c r="E60" s="193"/>
      <c r="F60" s="204"/>
      <c r="G60" s="203"/>
      <c r="H60" s="202"/>
      <c r="I60" s="199"/>
    </row>
    <row r="61" spans="1:9" x14ac:dyDescent="0.3">
      <c r="A61" s="234"/>
      <c r="B61" s="235" t="s">
        <v>62</v>
      </c>
      <c r="C61" s="236">
        <f>SUM(C59:C60)</f>
        <v>5525.0000000000009</v>
      </c>
      <c r="D61" s="199"/>
      <c r="E61" s="237">
        <f>C61+C63+C49</f>
        <v>51867</v>
      </c>
      <c r="F61" s="204" t="s">
        <v>140</v>
      </c>
      <c r="G61" s="203"/>
      <c r="H61" s="202"/>
      <c r="I61" s="199"/>
    </row>
    <row r="63" spans="1:9" x14ac:dyDescent="0.3">
      <c r="A63" s="198" t="s">
        <v>139</v>
      </c>
      <c r="B63" s="197"/>
      <c r="C63" s="196">
        <f>C50-C57</f>
        <v>42500</v>
      </c>
    </row>
  </sheetData>
  <mergeCells count="3">
    <mergeCell ref="E3:I3"/>
    <mergeCell ref="E27:I27"/>
    <mergeCell ref="E48:I48"/>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UNDPDocumentCategoryTaxHTField0 xmlns="1ed4137b-41b2-488b-8250-6d369ec27664">
      <Terms xmlns="http://schemas.microsoft.com/office/infopath/2007/PartnerControls"/>
    </UNDPDocumentCategoryTaxHTField0>
    <b6db62fdefd74bd188b0c1cc54de5bcf xmlns="1ed4137b-41b2-488b-8250-6d369ec27664">
      <Terms xmlns="http://schemas.microsoft.com/office/infopath/2007/PartnerControls"/>
    </b6db62fdefd74bd188b0c1cc54de5bcf>
    <UndpDocFormat xmlns="1ed4137b-41b2-488b-8250-6d369ec27664" xsi:nil="true"/>
    <UNDPPublishedDate xmlns="f1161f5b-24a3-4c2d-bc81-44cb9325e8ee">2022-11-02T12:00:00+00:00</UNDPPublishedDate>
    <UNDPCountryTaxHTField0 xmlns="1ed4137b-41b2-488b-8250-6d369ec27664">
      <Terms xmlns="http://schemas.microsoft.com/office/infopath/2007/PartnerControls">
        <TermInfo xmlns="http://schemas.microsoft.com/office/infopath/2007/PartnerControls">
          <TermName xmlns="http://schemas.microsoft.com/office/infopath/2007/PartnerControls">Countries</TermName>
          <TermId xmlns="http://schemas.microsoft.com/office/infopath/2007/PartnerControls">2f9ec5a1-3eec-45d6-8645-ed5d87180aba</TermId>
        </TermInfo>
      </Terms>
    </UNDPCountryTaxHTField0>
    <UndpOUCode xmlns="1ed4137b-41b2-488b-8250-6d369ec27664" xsi:nil="true"/>
    <PDC_x0020_Document_x0020_Category xmlns="f1161f5b-24a3-4c2d-bc81-44cb9325e8ee">Project</PDC_x0020_Document_x0020_Category>
    <UNDPSummary xmlns="f1161f5b-24a3-4c2d-bc81-44cb9325e8ee" xsi:nil="true"/>
    <UndpDocTypeMMTaxHTField0 xmlns="1ed4137b-41b2-488b-8250-6d369ec27664">
      <Terms xmlns="http://schemas.microsoft.com/office/infopath/2007/PartnerControls"/>
    </UndpDocTypeMMTaxHTField0>
    <UNDPFocusAreasTaxHTField0 xmlns="1ed4137b-41b2-488b-8250-6d369ec27664">
      <Terms xmlns="http://schemas.microsoft.com/office/infopath/2007/PartnerControls">
        <TermInfo xmlns="http://schemas.microsoft.com/office/infopath/2007/PartnerControls">
          <TermName xmlns="http://schemas.microsoft.com/office/infopath/2007/PartnerControls">Projects</TermName>
          <TermId xmlns="http://schemas.microsoft.com/office/infopath/2007/PartnerControls">5a938f3e-b5a4-495e-a088-c020b8c0a099</TermId>
        </TermInfo>
      </Terms>
    </UNDPFocusAreasTaxHTField0>
    <idff2b682fce4d0680503cd9036a3260 xmlns="f1161f5b-24a3-4c2d-bc81-44cb9325e8ee">
      <Terms xmlns="http://schemas.microsoft.com/office/infopath/2007/PartnerControls">
        <TermInfo xmlns="http://schemas.microsoft.com/office/infopath/2007/PartnerControls">
          <TermName xmlns="http://schemas.microsoft.com/office/infopath/2007/PartnerControls">Annual/Multi-Year Workplan</TermName>
          <TermId xmlns="http://schemas.microsoft.com/office/infopath/2007/PartnerControls">32cd623a-3734-435b-a6ba-7b0d4a2fa8e7</TermId>
        </TermInfo>
      </Terms>
    </idff2b682fce4d0680503cd9036a3260>
    <o4086b1782a74105bb5269035bccc8e9 xmlns="f1161f5b-24a3-4c2d-bc81-44cb9325e8ee">
      <Terms xmlns="http://schemas.microsoft.com/office/infopath/2007/PartnerControls">
        <TermInfo xmlns="http://schemas.microsoft.com/office/infopath/2007/PartnerControls">
          <TermName xmlns="http://schemas.microsoft.com/office/infopath/2007/PartnerControls">Draft</TermName>
          <TermId xmlns="http://schemas.microsoft.com/office/infopath/2007/PartnerControls">121d40a5-e62e-4d42-82e4-d6d12003de0a</TermId>
        </TermInfo>
      </Terms>
    </o4086b1782a74105bb5269035bccc8e9>
    <_Publisher xmlns="http://schemas.microsoft.com/sharepoint/v3/fields" xsi:nil="true"/>
    <UNDPPOPPFunctionalArea xmlns="f1161f5b-24a3-4c2d-bc81-44cb9325e8ee">Programme and Project</UNDPPOPPFunctionalArea>
    <Document_x0020_Coverage_x0020_Period_x0020_Start_x0020_Date xmlns="f1161f5b-24a3-4c2d-bc81-44cb9325e8ee">2022-01-01T05:00:00+00:00</Document_x0020_Coverage_x0020_Period_x0020_Start_x0020_Date>
    <Document_x0020_Coverage_x0020_Period_x0020_End_x0020_Date xmlns="f1161f5b-24a3-4c2d-bc81-44cb9325e8ee">2022-12-31T05:00:00+00:00</Document_x0020_Coverage_x0020_Period_x0020_End_x0020_Date>
    <Project_x0020_Number xmlns="f1161f5b-24a3-4c2d-bc81-44cb9325e8ee" xsi:nil="true"/>
    <Project_x0020_Manager xmlns="f1161f5b-24a3-4c2d-bc81-44cb9325e8ee" xsi:nil="true"/>
    <TaxCatchAll xmlns="1ed4137b-41b2-488b-8250-6d369ec27664">
      <Value>1120</Value>
      <Value>386</Value>
      <Value>1114</Value>
      <Value>1113</Value>
      <Value>763</Value>
      <Value>1</Value>
    </TaxCatchAll>
    <c4e2ab2cc9354bbf9064eeb465a566ea xmlns="1ed4137b-41b2-488b-8250-6d369ec27664">
      <Terms xmlns="http://schemas.microsoft.com/office/infopath/2007/PartnerControls"/>
    </c4e2ab2cc9354bbf9064eeb465a566ea>
    <UndpProjectNo xmlns="1ed4137b-41b2-488b-8250-6d369ec27664">00125664</UndpProjectNo>
    <UndpDocStatus xmlns="1ed4137b-41b2-488b-8250-6d369ec27664">Reviewed</UndpDocStatus>
    <Outcome1 xmlns="f1161f5b-24a3-4c2d-bc81-44cb9325e8ee">00119970</Outcome1>
    <UndpClassificationLevel xmlns="1ed4137b-41b2-488b-8250-6d369ec27664">Public</UndpClassificationLevel>
    <UndpIsTemplate xmlns="1ed4137b-41b2-488b-8250-6d369ec27664">No</UndpIsTemplate>
    <UndpDocID xmlns="1ed4137b-41b2-488b-8250-6d369ec27664" xsi:nil="true"/>
    <UN_x0020_LanguagesTaxHTField0 xmlns="1ed4137b-41b2-488b-8250-6d369ec27664">
      <Terms xmlns="http://schemas.microsoft.com/office/infopath/2007/PartnerControls">
        <TermInfo xmlns="http://schemas.microsoft.com/office/infopath/2007/PartnerControls">
          <TermName xmlns="http://schemas.microsoft.com/office/infopath/2007/PartnerControls">English</TermName>
          <TermId xmlns="http://schemas.microsoft.com/office/infopath/2007/PartnerControls">7f98b732-4b5b-4b70-ba90-a0eff09b5d2d</TermId>
        </TermInfo>
      </Terms>
    </UN_x0020_LanguagesTaxHTField0>
    <gc6531b704974d528487414686b72f6f xmlns="f1161f5b-24a3-4c2d-bc81-44cb9325e8ee">
      <Terms xmlns="http://schemas.microsoft.com/office/infopath/2007/PartnerControls">
        <TermInfo xmlns="http://schemas.microsoft.com/office/infopath/2007/PartnerControls">
          <TermName xmlns="http://schemas.microsoft.com/office/infopath/2007/PartnerControls">SOM</TermName>
          <TermId xmlns="http://schemas.microsoft.com/office/infopath/2007/PartnerControls">cdea0762-6493-4acc-bf3b-f5b75277c37e</TermId>
        </TermInfo>
      </Terms>
    </gc6531b704974d528487414686b72f6f>
    <_dlc_DocId xmlns="f1161f5b-24a3-4c2d-bc81-44cb9325e8ee">ATLASPDC-4-165970</_dlc_DocId>
    <_dlc_DocIdUrl xmlns="f1161f5b-24a3-4c2d-bc81-44cb9325e8ee">
      <Url>https://info.undp.org/docs/pdc/_layouts/DocIdRedir.aspx?ID=ATLASPDC-4-165970</Url>
      <Description>ATLASPDC-4-165970</Description>
    </_dlc_DocIdUrl>
    <LikesCount xmlns="http://schemas.microsoft.com/sharepoint/v3" xsi:nil="true"/>
    <Ratings xmlns="http://schemas.microsoft.com/sharepoint/v3" xsi:nil="true"/>
    <LikedBy xmlns="http://schemas.microsoft.com/sharepoint/v3">
      <UserInfo>
        <DisplayName/>
        <AccountId xsi:nil="true"/>
        <AccountType/>
      </UserInfo>
    </LikedBy>
    <RatedBy xmlns="http://schemas.microsoft.com/sharepoint/v3">
      <UserInfo>
        <DisplayName/>
        <AccountId xsi:nil="true"/>
        <AccountType/>
      </UserInfo>
    </RatedBy>
  </documentManagement>
</p:properties>
</file>

<file path=customXml/item3.xml><?xml version="1.0" encoding="utf-8"?>
<ct:contentTypeSchema xmlns:ct="http://schemas.microsoft.com/office/2006/metadata/contentType" xmlns:ma="http://schemas.microsoft.com/office/2006/metadata/properties/metaAttributes" ct:_="" ma:_="" ma:contentTypeName="UNDP Programme Document" ma:contentTypeID="0x010100F075C04BA242A84ABD3293E3AD35CDA400AB50428DC784B44FAACCAA5FAE40C0590045B5E632B552204ABF0E616DD66BDA0F" ma:contentTypeVersion="73" ma:contentTypeDescription="" ma:contentTypeScope="" ma:versionID="9de00a5f5954494ae107930a66ca92e2">
  <xsd:schema xmlns:xsd="http://www.w3.org/2001/XMLSchema" xmlns:xs="http://www.w3.org/2001/XMLSchema" xmlns:p="http://schemas.microsoft.com/office/2006/metadata/properties" xmlns:ns1="http://schemas.microsoft.com/sharepoint/v3" xmlns:ns2="http://schemas.microsoft.com/sharepoint/v3/fields" xmlns:ns3="1ed4137b-41b2-488b-8250-6d369ec27664" xmlns:ns4="f1161f5b-24a3-4c2d-bc81-44cb9325e8ee" targetNamespace="http://schemas.microsoft.com/office/2006/metadata/properties" ma:root="true" ma:fieldsID="074a45cdc06b655c19533db1d6232777" ns1:_="" ns2:_="" ns3:_="" ns4:_="">
    <xsd:import namespace="http://schemas.microsoft.com/sharepoint/v3"/>
    <xsd:import namespace="http://schemas.microsoft.com/sharepoint/v3/fields"/>
    <xsd:import namespace="1ed4137b-41b2-488b-8250-6d369ec27664"/>
    <xsd:import namespace="f1161f5b-24a3-4c2d-bc81-44cb9325e8ee"/>
    <xsd:element name="properties">
      <xsd:complexType>
        <xsd:sequence>
          <xsd:element name="documentManagement">
            <xsd:complexType>
              <xsd:all>
                <xsd:element ref="ns3:UndpClassificationLevel" minOccurs="0"/>
                <xsd:element ref="ns4:UNDPPOPPFunctionalArea" minOccurs="0"/>
                <xsd:element ref="ns3:UndpProjectNo" minOccurs="0"/>
                <xsd:element ref="ns4:Outcome1" minOccurs="0"/>
                <xsd:element ref="ns3:UndpDocStatus" minOccurs="0"/>
                <xsd:element ref="ns3:UndpOUCode" minOccurs="0"/>
                <xsd:element ref="ns3:UndpDocFormat" minOccurs="0"/>
                <xsd:element ref="ns3:UndpDocID" minOccurs="0"/>
                <xsd:element ref="ns4:PDC_x0020_Document_x0020_Category" minOccurs="0"/>
                <xsd:element ref="ns4:UNDPPublishedDate" minOccurs="0"/>
                <xsd:element ref="ns4:UNDPSummary" minOccurs="0"/>
                <xsd:element ref="ns3:TaxCatchAll" minOccurs="0"/>
                <xsd:element ref="ns3:TaxCatchAllLabel" minOccurs="0"/>
                <xsd:element ref="ns3:UndpDocTypeMMTaxHTField0" minOccurs="0"/>
                <xsd:element ref="ns3:UNDPCountryTaxHTField0" minOccurs="0"/>
                <xsd:element ref="ns3:UNDPDocumentCategoryTaxHTField0" minOccurs="0"/>
                <xsd:element ref="ns3:b6db62fdefd74bd188b0c1cc54de5bcf" minOccurs="0"/>
                <xsd:element ref="ns3:UN_x0020_LanguagesTaxHTField0" minOccurs="0"/>
                <xsd:element ref="ns3:c4e2ab2cc9354bbf9064eeb465a566ea" minOccurs="0"/>
                <xsd:element ref="ns3:UNDPFocusAreasTaxHTField0" minOccurs="0"/>
                <xsd:element ref="ns4:o4086b1782a74105bb5269035bccc8e9" minOccurs="0"/>
                <xsd:element ref="ns4:Project_x0020_Number" minOccurs="0"/>
                <xsd:element ref="ns4:idff2b682fce4d0680503cd9036a3260" minOccurs="0"/>
                <xsd:element ref="ns3:UndpIsTemplate" minOccurs="0"/>
                <xsd:element ref="ns4:gc6531b704974d528487414686b72f6f" minOccurs="0"/>
                <xsd:element ref="ns4:Project_x0020_Manager" minOccurs="0"/>
                <xsd:element ref="ns2:_Publisher" minOccurs="0"/>
                <xsd:element ref="ns4:_dlc_DocId" minOccurs="0"/>
                <xsd:element ref="ns4:_dlc_DocIdUrl" minOccurs="0"/>
                <xsd:element ref="ns4:_dlc_DocIdPersistId" minOccurs="0"/>
                <xsd:element ref="ns4:Document_x0020_Coverage_x0020_Period_x0020_Start_x0020_Date" minOccurs="0"/>
                <xsd:element ref="ns4:Document_x0020_Coverage_x0020_Period_x0020_End_x0020_Date" minOccurs="0"/>
                <xsd:element ref="ns1:RatedBy" minOccurs="0"/>
                <xsd:element ref="ns1:Ratings" minOccurs="0"/>
                <xsd:element ref="ns1:LikesCount" minOccurs="0"/>
                <xsd:element ref="ns1:LikedBy"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atedBy" ma:index="52" nillable="true" ma:displayName="Rated By" ma:description="Users rated the item." ma:hidden="true" ma:list="UserInfo" ma:internalName="Rat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atings" ma:index="53" nillable="true" ma:displayName="User ratings" ma:description="User ratings for the item" ma:hidden="true" ma:internalName="Ratings">
      <xsd:simpleType>
        <xsd:restriction base="dms:Note"/>
      </xsd:simpleType>
    </xsd:element>
    <xsd:element name="LikesCount" ma:index="54" nillable="true" ma:displayName="Number of Likes" ma:internalName="LikesCount">
      <xsd:simpleType>
        <xsd:restriction base="dms:Unknown"/>
      </xsd:simpleType>
    </xsd:element>
    <xsd:element name="LikedBy" ma:index="55" nillable="true" ma:displayName="Liked By" ma:hidden="true" ma:list="UserInfo" ma:internalName="Lik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Publisher" ma:index="46" nillable="true" ma:displayName="Publisher" ma:description="The person who published the document" ma:hidden="true" ma:internalName="_Publisher"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ed4137b-41b2-488b-8250-6d369ec27664" elementFormDefault="qualified">
    <xsd:import namespace="http://schemas.microsoft.com/office/2006/documentManagement/types"/>
    <xsd:import namespace="http://schemas.microsoft.com/office/infopath/2007/PartnerControls"/>
    <xsd:element name="UndpClassificationLevel" ma:index="4" nillable="true" ma:displayName="Classification Level" ma:default="Internal Use Only" ma:description="re: UNDP Information Classification &amp; Handling Standard" ma:format="Dropdown" ma:internalName="UndpClassificationLevel">
      <xsd:simpleType>
        <xsd:restriction base="dms:Choice">
          <xsd:enumeration value="Internal Use Only"/>
          <xsd:enumeration value="Confidential"/>
          <xsd:enumeration value="Highly Confidential"/>
          <xsd:enumeration value="Public"/>
        </xsd:restriction>
      </xsd:simpleType>
    </xsd:element>
    <xsd:element name="UndpProjectNo" ma:index="8" nillable="true" ma:displayName="Project No" ma:description="If applicable, the Atlas Project Number that this document relates to." ma:internalName="UndpProjectNo" ma:readOnly="false">
      <xsd:simpleType>
        <xsd:restriction base="dms:Text">
          <xsd:maxLength value="12"/>
        </xsd:restriction>
      </xsd:simpleType>
    </xsd:element>
    <xsd:element name="UndpDocStatus" ma:index="10" nillable="true" ma:displayName="Document Status" ma:default="Draft" ma:description="The status of the document" ma:format="Dropdown" ma:internalName="UndpDocStatus">
      <xsd:simpleType>
        <xsd:restriction base="dms:Choice">
          <xsd:enumeration value="Draft"/>
          <xsd:enumeration value="Reviewed"/>
          <xsd:enumeration value="Approved"/>
          <xsd:enumeration value="Not Approved"/>
          <xsd:enumeration value="Final"/>
          <xsd:enumeration value="Expired"/>
        </xsd:restriction>
      </xsd:simpleType>
    </xsd:element>
    <xsd:element name="UndpOUCode" ma:index="11" nillable="true" ma:displayName="Unit Code" ma:description="The Atlas Unit Code of the authoring Unit" ma:format="Dropdown" ma:internalName="UndpOUCode">
      <xsd:simpleType>
        <xsd:restriction base="dms:Choice">
          <xsd:enumeration value="ABW"/>
          <xsd:enumeration value="AFG"/>
          <xsd:enumeration value="AGO"/>
          <xsd:enumeration value="AIA"/>
          <xsd:enumeration value="ALB"/>
          <xsd:enumeration value="ANT"/>
          <xsd:enumeration value="ARE"/>
          <xsd:enumeration value="ARG"/>
          <xsd:enumeration value="ARM"/>
          <xsd:enumeration value="ATG"/>
          <xsd:enumeration value="AZE"/>
          <xsd:enumeration value="BDI"/>
          <xsd:enumeration value="BEN"/>
          <xsd:enumeration value="BFA"/>
          <xsd:enumeration value="BGD"/>
          <xsd:enumeration value="BGR"/>
          <xsd:enumeration value="BHR"/>
          <xsd:enumeration value="BHS"/>
          <xsd:enumeration value="BIH"/>
          <xsd:enumeration value="BLR"/>
          <xsd:enumeration value="BLZ"/>
          <xsd:enumeration value="BMU"/>
          <xsd:enumeration value="BOL"/>
          <xsd:enumeration value="BRA"/>
          <xsd:enumeration value="BRB"/>
          <xsd:enumeration value="BRC"/>
          <xsd:enumeration value="BTN"/>
          <xsd:enumeration value="BWA"/>
          <xsd:enumeration value="CAF"/>
          <xsd:enumeration value="CHL"/>
          <xsd:enumeration value="CHN"/>
          <xsd:enumeration value="CIV"/>
          <xsd:enumeration value="CMR"/>
          <xsd:enumeration value="COD"/>
          <xsd:enumeration value="COG"/>
          <xsd:enumeration value="COK"/>
          <xsd:enumeration value="COL"/>
          <xsd:enumeration value="COM"/>
          <xsd:enumeration value="CPV"/>
          <xsd:enumeration value="CRC"/>
          <xsd:enumeration value="CRI"/>
          <xsd:enumeration value="CUB"/>
          <xsd:enumeration value="CUR"/>
          <xsd:enumeration value="CYM"/>
          <xsd:enumeration value="CYP"/>
          <xsd:enumeration value="DJI"/>
          <xsd:enumeration value="DMA"/>
          <xsd:enumeration value="DOM"/>
          <xsd:enumeration value="DZA"/>
          <xsd:enumeration value="ECU"/>
          <xsd:enumeration value="EGY"/>
          <xsd:enumeration value="ERI"/>
          <xsd:enumeration value="ETH"/>
          <xsd:enumeration value="FJI"/>
          <xsd:enumeration value="FSM"/>
          <xsd:enumeration value="GAB"/>
          <xsd:enumeration value="GEO"/>
          <xsd:enumeration value="GHA"/>
          <xsd:enumeration value="GIN"/>
          <xsd:enumeration value="GMB"/>
          <xsd:enumeration value="GNB"/>
          <xsd:enumeration value="GNQ"/>
          <xsd:enumeration value="GRD"/>
          <xsd:enumeration value="GTM"/>
          <xsd:enumeration value="GUY"/>
          <xsd:enumeration value="HND"/>
          <xsd:enumeration value="HRV"/>
          <xsd:enumeration value="HTI"/>
          <xsd:enumeration value="IDN"/>
          <xsd:enumeration value="IND"/>
          <xsd:enumeration value="IRN"/>
          <xsd:enumeration value="IRQ"/>
          <xsd:enumeration value="JAM"/>
          <xsd:enumeration value="JOR"/>
          <xsd:enumeration value="KAZ"/>
          <xsd:enumeration value="KEN"/>
          <xsd:enumeration value="KGZ"/>
          <xsd:enumeration value="KHM"/>
          <xsd:enumeration value="KIR"/>
          <xsd:enumeration value="KNA"/>
          <xsd:enumeration value="KOR"/>
          <xsd:enumeration value="KOS"/>
          <xsd:enumeration value="KWT"/>
          <xsd:enumeration value="LAO"/>
          <xsd:enumeration value="LBN"/>
          <xsd:enumeration value="LBR"/>
          <xsd:enumeration value="LBY"/>
          <xsd:enumeration value="LCA"/>
          <xsd:enumeration value="LKA"/>
          <xsd:enumeration value="LSO"/>
          <xsd:enumeration value="LTU"/>
          <xsd:enumeration value="LVA"/>
          <xsd:enumeration value="MAR"/>
          <xsd:enumeration value="MDA"/>
          <xsd:enumeration value="MDG"/>
          <xsd:enumeration value="MDV"/>
          <xsd:enumeration value="MEX"/>
          <xsd:enumeration value="MHL"/>
          <xsd:enumeration value="MKD"/>
          <xsd:enumeration value="MLI"/>
          <xsd:enumeration value="MMR"/>
          <xsd:enumeration value="MNE"/>
          <xsd:enumeration value="MNG"/>
          <xsd:enumeration value="MOZ"/>
          <xsd:enumeration value="MRT"/>
          <xsd:enumeration value="MSR"/>
          <xsd:enumeration value="MUS"/>
          <xsd:enumeration value="MWI"/>
          <xsd:enumeration value="MYS"/>
          <xsd:enumeration value="NAM"/>
          <xsd:enumeration value="NER"/>
          <xsd:enumeration value="NGA"/>
          <xsd:enumeration value="NIC"/>
          <xsd:enumeration value="NIU"/>
          <xsd:enumeration value="NPL"/>
          <xsd:enumeration value="NRU"/>
          <xsd:enumeration value="PAK"/>
          <xsd:enumeration value="PAL"/>
          <xsd:enumeration value="PAN"/>
          <xsd:enumeration value="PER"/>
          <xsd:enumeration value="PHL"/>
          <xsd:enumeration value="PLW"/>
          <xsd:enumeration value="PNG"/>
          <xsd:enumeration value="POL"/>
          <xsd:enumeration value="PRK"/>
          <xsd:enumeration value="PRY"/>
          <xsd:enumeration value="PSC"/>
          <xsd:enumeration value="QAT"/>
          <xsd:enumeration value="R11"/>
          <xsd:enumeration value="R12"/>
          <xsd:enumeration value="R44"/>
          <xsd:enumeration value="R45"/>
          <xsd:enumeration value="R46"/>
          <xsd:enumeration value="R47"/>
          <xsd:enumeration value="RJB"/>
          <xsd:enumeration value="ROU"/>
          <xsd:enumeration value="RUS"/>
          <xsd:enumeration value="RWA"/>
          <xsd:enumeration value="SAU"/>
          <xsd:enumeration value="SDN"/>
          <xsd:enumeration value="SEN"/>
          <xsd:enumeration value="SLB"/>
          <xsd:enumeration value="SLE"/>
          <xsd:enumeration value="SLV"/>
          <xsd:enumeration value="SOM"/>
          <xsd:enumeration value="SRB"/>
          <xsd:enumeration value="SSD"/>
          <xsd:enumeration value="STP"/>
          <xsd:enumeration value="SUR"/>
          <xsd:enumeration value="SVK"/>
          <xsd:enumeration value="SWZ"/>
          <xsd:enumeration value="SYC"/>
          <xsd:enumeration value="SYR"/>
          <xsd:enumeration value="TCA"/>
          <xsd:enumeration value="TCD"/>
          <xsd:enumeration value="TGO"/>
          <xsd:enumeration value="THA"/>
          <xsd:enumeration value="TJK"/>
          <xsd:enumeration value="TKL"/>
          <xsd:enumeration value="TKM"/>
          <xsd:enumeration value="TLS"/>
          <xsd:enumeration value="TON"/>
          <xsd:enumeration value="TTO"/>
          <xsd:enumeration value="TUN"/>
          <xsd:enumeration value="TUR"/>
          <xsd:enumeration value="TUV"/>
          <xsd:enumeration value="TZA"/>
          <xsd:enumeration value="UGA"/>
          <xsd:enumeration value="UKR"/>
          <xsd:enumeration value="UNV"/>
          <xsd:enumeration value="URY"/>
          <xsd:enumeration value="UZB"/>
          <xsd:enumeration value="VCT"/>
          <xsd:enumeration value="VEN"/>
          <xsd:enumeration value="VGB"/>
          <xsd:enumeration value="VNM"/>
          <xsd:enumeration value="VUT"/>
          <xsd:enumeration value="WSM"/>
          <xsd:enumeration value="YEM"/>
          <xsd:enumeration value="ZAF"/>
          <xsd:enumeration value="ZMB"/>
          <xsd:enumeration value="ZWE"/>
          <xsd:enumeration value="H01"/>
          <xsd:enumeration value="H02"/>
          <xsd:enumeration value="H03"/>
          <xsd:enumeration value="H04"/>
          <xsd:enumeration value="H05"/>
          <xsd:enumeration value="H10"/>
          <xsd:enumeration value="H11"/>
          <xsd:enumeration value="H13"/>
          <xsd:enumeration value="H13"/>
          <xsd:enumeration value="H14"/>
          <xsd:enumeration value="H15"/>
          <xsd:enumeration value="H17"/>
          <xsd:enumeration value="H18"/>
          <xsd:enumeration value="H19"/>
          <xsd:enumeration value="H20"/>
          <xsd:enumeration value="H21"/>
          <xsd:enumeration value="H22"/>
          <xsd:enumeration value="H23"/>
          <xsd:enumeration value="H24"/>
          <xsd:enumeration value="H25"/>
          <xsd:enumeration value="H26"/>
          <xsd:enumeration value="H27"/>
          <xsd:enumeration value="H28"/>
          <xsd:enumeration value="H30"/>
          <xsd:enumeration value="H31"/>
          <xsd:enumeration value="H35"/>
          <xsd:enumeration value="H42"/>
          <xsd:enumeration value="H43"/>
          <xsd:enumeration value="H45"/>
          <xsd:enumeration value="H46"/>
          <xsd:enumeration value="H48"/>
          <xsd:enumeration value="H49"/>
          <xsd:enumeration value="H51"/>
          <xsd:enumeration value="H54"/>
          <xsd:enumeration value="H56"/>
          <xsd:enumeration value="H57"/>
          <xsd:enumeration value="H58"/>
          <xsd:enumeration value="H59"/>
          <xsd:enumeration value="H61"/>
          <xsd:enumeration value="H62"/>
          <xsd:enumeration value="H70"/>
          <xsd:enumeration value="H71"/>
        </xsd:restriction>
      </xsd:simpleType>
    </xsd:element>
    <xsd:element name="UndpDocFormat" ma:index="12" nillable="true" ma:displayName="Document Medium" ma:description="The medium/format from which this document originated (i.e. Fax, Paper, eDocument etc.)" ma:format="Dropdown" ma:internalName="UndpDocFormat">
      <xsd:simpleType>
        <xsd:restriction base="dms:Choice">
          <xsd:enumeration value="E-Document"/>
          <xsd:enumeration value="Letter/Paper"/>
          <xsd:enumeration value="E-Mail"/>
          <xsd:enumeration value="Fax/Telecopy"/>
          <xsd:enumeration value="Audio"/>
          <xsd:enumeration value="Database"/>
          <xsd:enumeration value="Image/Picture"/>
          <xsd:enumeration value="Instant Message"/>
          <xsd:enumeration value="Social Media"/>
        </xsd:restriction>
      </xsd:simpleType>
    </xsd:element>
    <xsd:element name="UndpDocID" ma:index="14" nillable="true" ma:displayName="Doc ID" ma:description="The Unique ID number for this document. Reserve for System Use." ma:internalName="UndpDocID">
      <xsd:simpleType>
        <xsd:restriction base="dms:Text">
          <xsd:maxLength value="35"/>
        </xsd:restriction>
      </xsd:simpleType>
    </xsd:element>
    <xsd:element name="TaxCatchAll" ma:index="23" nillable="true" ma:displayName="Taxonomy Catch All Column" ma:hidden="true" ma:list="{ebf97bad-dcbe-4f0d-9a23-b800605d6ac9}" ma:internalName="TaxCatchAll" ma:showField="CatchAllData" ma:web="f1161f5b-24a3-4c2d-bc81-44cb9325e8ee">
      <xsd:complexType>
        <xsd:complexContent>
          <xsd:extension base="dms:MultiChoiceLookup">
            <xsd:sequence>
              <xsd:element name="Value" type="dms:Lookup" maxOccurs="unbounded" minOccurs="0" nillable="true"/>
            </xsd:sequence>
          </xsd:extension>
        </xsd:complexContent>
      </xsd:complexType>
    </xsd:element>
    <xsd:element name="TaxCatchAllLabel" ma:index="24" nillable="true" ma:displayName="Taxonomy Catch All Column1" ma:hidden="true" ma:list="{ebf97bad-dcbe-4f0d-9a23-b800605d6ac9}" ma:internalName="TaxCatchAllLabel" ma:readOnly="true" ma:showField="CatchAllDataLabel" ma:web="f1161f5b-24a3-4c2d-bc81-44cb9325e8ee">
      <xsd:complexType>
        <xsd:complexContent>
          <xsd:extension base="dms:MultiChoiceLookup">
            <xsd:sequence>
              <xsd:element name="Value" type="dms:Lookup" maxOccurs="unbounded" minOccurs="0" nillable="true"/>
            </xsd:sequence>
          </xsd:extension>
        </xsd:complexContent>
      </xsd:complexType>
    </xsd:element>
    <xsd:element name="UndpDocTypeMMTaxHTField0" ma:index="25" nillable="true" ma:taxonomy="true" ma:internalName="UndpDocTypeMMTaxHTField0" ma:taxonomyFieldName="UndpDocTypeMM" ma:displayName="Document Type" ma:default="" ma:fieldId="{ef94467a-fb76-4b42-91a0-5b5bdb6c8d34}" ma:sspId="28e6c43a-9e99-4bdd-9574-a0fa4ea3b61e" ma:termSetId="9ee71e91-19a9-476b-852f-3c2a633960f8" ma:anchorId="00000000-0000-0000-0000-000000000000" ma:open="false" ma:isKeyword="false">
      <xsd:complexType>
        <xsd:sequence>
          <xsd:element ref="pc:Terms" minOccurs="0" maxOccurs="1"/>
        </xsd:sequence>
      </xsd:complexType>
    </xsd:element>
    <xsd:element name="UNDPCountryTaxHTField0" ma:index="27" nillable="true" ma:taxonomy="true" ma:internalName="UNDPCountryTaxHTField0" ma:taxonomyFieldName="UNDPCountry" ma:displayName="Applies To Unit/Office/Country" ma:default="" ma:fieldId="{81e4cc14-7d66-47aa-92fc-e5e3ceab8cf9}" ma:taxonomyMulti="true" ma:sspId="28e6c43a-9e99-4bdd-9574-a0fa4ea3b61e" ma:termSetId="442a42f2-fc2a-49a0-9036-6cd97a005fbd" ma:anchorId="00000000-0000-0000-0000-000000000000" ma:open="false" ma:isKeyword="false">
      <xsd:complexType>
        <xsd:sequence>
          <xsd:element ref="pc:Terms" minOccurs="0" maxOccurs="1"/>
        </xsd:sequence>
      </xsd:complexType>
    </xsd:element>
    <xsd:element name="UNDPDocumentCategoryTaxHTField0" ma:index="30" nillable="true" ma:taxonomy="true" ma:internalName="UNDPDocumentCategoryTaxHTField0" ma:taxonomyFieldName="UNDPDocumentCategory" ma:displayName="Document Category" ma:readOnly="false" ma:default="" ma:fieldId="{30683383-b7b1-438d-8f61-9bf6b516a9e8}" ma:sspId="28e6c43a-9e99-4bdd-9574-a0fa4ea3b61e" ma:termSetId="353ae5a2-1c9c-42f6-bb56-cf3ba72fb601" ma:anchorId="00000000-0000-0000-0000-000000000000" ma:open="false" ma:isKeyword="false">
      <xsd:complexType>
        <xsd:sequence>
          <xsd:element ref="pc:Terms" minOccurs="0" maxOccurs="1"/>
        </xsd:sequence>
      </xsd:complexType>
    </xsd:element>
    <xsd:element name="b6db62fdefd74bd188b0c1cc54de5bcf" ma:index="32" nillable="true" ma:taxonomy="true" ma:internalName="b6db62fdefd74bd188b0c1cc54de5bcf" ma:taxonomyFieldName="UndpUnitMM" ma:displayName="Responsible Unit/Office" ma:readOnly="false" ma:default="" ma:fieldId="{b6db62fd-efd7-4bd1-88b0-c1cc54de5bcf}" ma:taxonomyMulti="true" ma:sspId="28e6c43a-9e99-4bdd-9574-a0fa4ea3b61e" ma:termSetId="41041907-3ad1-4549-b766-200fd229bd1c" ma:anchorId="00000000-0000-0000-0000-000000000000" ma:open="false" ma:isKeyword="false">
      <xsd:complexType>
        <xsd:sequence>
          <xsd:element ref="pc:Terms" minOccurs="0" maxOccurs="1"/>
        </xsd:sequence>
      </xsd:complexType>
    </xsd:element>
    <xsd:element name="UN_x0020_LanguagesTaxHTField0" ma:index="33" nillable="true" ma:taxonomy="true" ma:internalName="UN_x0020_LanguagesTaxHTField0" ma:taxonomyFieldName="UN_x0020_Languages" ma:displayName="UN Languages" ma:readOnly="false" ma:default="1;#English|7f98b732-4b5b-4b70-ba90-a0eff09b5d2d" ma:fieldId="{41a2b052-e54a-4bfe-83da-6da45935c81e}" ma:sspId="28e6c43a-9e99-4bdd-9574-a0fa4ea3b61e" ma:termSetId="b4046108-c9b1-4d97-ad16-d3846fb24317" ma:anchorId="45d05d46-9bc9-40df-8618-9658690cf41e" ma:open="false" ma:isKeyword="false">
      <xsd:complexType>
        <xsd:sequence>
          <xsd:element ref="pc:Terms" minOccurs="0" maxOccurs="1"/>
        </xsd:sequence>
      </xsd:complexType>
    </xsd:element>
    <xsd:element name="c4e2ab2cc9354bbf9064eeb465a566ea" ma:index="34" nillable="true" ma:taxonomy="true" ma:internalName="c4e2ab2cc9354bbf9064eeb465a566ea" ma:taxonomyFieldName="eRegFilingCodeMM" ma:displayName="eFiling Code" ma:readOnly="false" ma:default="" ma:fieldId="{c4e2ab2c-c935-4bbf-9064-eeb465a566ea}" ma:sspId="28e6c43a-9e99-4bdd-9574-a0fa4ea3b61e" ma:termSetId="3f69c20a-3173-4973-84b2-95ebea5be078" ma:anchorId="f37a81ce-dd31-4fa3-b388-af2156d559de" ma:open="false" ma:isKeyword="false">
      <xsd:complexType>
        <xsd:sequence>
          <xsd:element ref="pc:Terms" minOccurs="0" maxOccurs="1"/>
        </xsd:sequence>
      </xsd:complexType>
    </xsd:element>
    <xsd:element name="UNDPFocusAreasTaxHTField0" ma:index="35" nillable="true" ma:taxonomy="true" ma:internalName="UNDPFocusAreasTaxHTField0" ma:taxonomyFieldName="UNDPFocusAreas" ma:displayName="Focus Area" ma:readOnly="false" ma:default="" ma:fieldId="{c0f5d6bc-94c2-4efb-8cb3-448ca9792810}" ma:taxonomyMulti="true" ma:sspId="28e6c43a-9e99-4bdd-9574-a0fa4ea3b61e" ma:termSetId="5595b894-23d9-4524-8855-5c6c69b8bcc7" ma:anchorId="00000000-0000-0000-0000-000000000000" ma:open="false" ma:isKeyword="false">
      <xsd:complexType>
        <xsd:sequence>
          <xsd:element ref="pc:Terms" minOccurs="0" maxOccurs="1"/>
        </xsd:sequence>
      </xsd:complexType>
    </xsd:element>
    <xsd:element name="UndpIsTemplate" ma:index="43" nillable="true" ma:displayName="Template" ma:default="No" ma:description="Is this document a template or model upon which other documents should be based?" ma:format="RadioButtons" ma:hidden="true" ma:internalName="UndpIsTemplate" ma:readOnly="fals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f1161f5b-24a3-4c2d-bc81-44cb9325e8ee" elementFormDefault="qualified">
    <xsd:import namespace="http://schemas.microsoft.com/office/2006/documentManagement/types"/>
    <xsd:import namespace="http://schemas.microsoft.com/office/infopath/2007/PartnerControls"/>
    <xsd:element name="UNDPPOPPFunctionalArea" ma:index="5" nillable="true" ma:displayName="Functional Area" ma:description="The Functional Area (as defined in POPP) of this document" ma:format="Dropdown" ma:internalName="UNDPPOPPFunctionalArea" ma:readOnly="false">
      <xsd:simpleType>
        <xsd:restriction base="dms:Choice">
          <xsd:enumeration value="Administrative Services"/>
          <xsd:enumeration value="Contract and Procurement"/>
          <xsd:enumeration value="Ethics"/>
          <xsd:enumeration value="Financial Resources"/>
          <xsd:enumeration value="Human Resources"/>
          <xsd:enumeration value="Information and Communications Technology"/>
          <xsd:enumeration value="Management of Crisis and Special Development Situations"/>
          <xsd:enumeration value="Partnerships"/>
          <xsd:enumeration value="Programme and Project"/>
          <xsd:enumeration value="Results &amp; Accountability"/>
          <xsd:enumeration value="Prescriptive Content"/>
          <xsd:enumeration value="Security"/>
        </xsd:restriction>
      </xsd:simpleType>
    </xsd:element>
    <xsd:element name="Outcome1" ma:index="9" nillable="true" ma:displayName="Output No" ma:internalName="Outcome1" ma:readOnly="false">
      <xsd:simpleType>
        <xsd:restriction base="dms:Text">
          <xsd:maxLength value="8"/>
        </xsd:restriction>
      </xsd:simpleType>
    </xsd:element>
    <xsd:element name="PDC_x0020_Document_x0020_Category" ma:index="15" nillable="true" ma:displayName="PDC Document Category" ma:default="Project" ma:format="Dropdown" ma:internalName="PDC_x0020_Document_x0020_Category" ma:readOnly="false">
      <xsd:simpleType>
        <xsd:restriction base="dms:Choice">
          <xsd:enumeration value="Project"/>
          <xsd:enumeration value="Proposal"/>
        </xsd:restriction>
      </xsd:simpleType>
    </xsd:element>
    <xsd:element name="UNDPPublishedDate" ma:index="19" nillable="true" ma:displayName="Published Date" ma:description="The date the document was published" ma:format="DateOnly" ma:hidden="true" ma:internalName="UNDPPublishedDate" ma:readOnly="false">
      <xsd:simpleType>
        <xsd:restriction base="dms:DateTime"/>
      </xsd:simpleType>
    </xsd:element>
    <xsd:element name="UNDPSummary" ma:index="21" nillable="true" ma:displayName="Summary" ma:description="A brief description or summary of the document that will displayed in search results." ma:hidden="true" ma:internalName="UNDPSummary" ma:readOnly="false">
      <xsd:simpleType>
        <xsd:restriction base="dms:Note"/>
      </xsd:simpleType>
    </xsd:element>
    <xsd:element name="o4086b1782a74105bb5269035bccc8e9" ma:index="39" nillable="true" ma:taxonomy="true" ma:internalName="o4086b1782a74105bb5269035bccc8e9" ma:taxonomyFieldName="Atlas_x0020_Document_x0020_Status" ma:displayName="PDC Document Status" ma:indexed="true" ma:default="763;#Draft|121d40a5-e62e-4d42-82e4-d6d12003de0a" ma:fieldId="{84086b17-82a7-4105-bb52-69035bccc8e9}" ma:sspId="28e6c43a-9e99-4bdd-9574-a0fa4ea3b61e" ma:termSetId="25903f6f-cbc1-40ed-9940-25d83ada12cd" ma:anchorId="00000000-0000-0000-0000-000000000000" ma:open="false" ma:isKeyword="false">
      <xsd:complexType>
        <xsd:sequence>
          <xsd:element ref="pc:Terms" minOccurs="0" maxOccurs="1"/>
        </xsd:sequence>
      </xsd:complexType>
    </xsd:element>
    <xsd:element name="Project_x0020_Number" ma:index="40" nillable="true" ma:displayName="Project Number" ma:hidden="true" ma:internalName="Project_x0020_Number" ma:readOnly="false">
      <xsd:simpleType>
        <xsd:restriction base="dms:Text">
          <xsd:maxLength value="8"/>
        </xsd:restriction>
      </xsd:simpleType>
    </xsd:element>
    <xsd:element name="idff2b682fce4d0680503cd9036a3260" ma:index="41" nillable="true" ma:taxonomy="true" ma:internalName="idff2b682fce4d0680503cd9036a3260" ma:taxonomyFieldName="Atlas_x0020_Document_x0020_Type" ma:displayName="PDC Document Type" ma:default="" ma:fieldId="{2dff2b68-2fce-4d06-8050-3cd9036a3260}" ma:sspId="28e6c43a-9e99-4bdd-9574-a0fa4ea3b61e" ma:termSetId="30d68b81-e6e1-44c0-83ea-00369bf2f000" ma:anchorId="00000000-0000-0000-0000-000000000000" ma:open="false" ma:isKeyword="false">
      <xsd:complexType>
        <xsd:sequence>
          <xsd:element ref="pc:Terms" minOccurs="0" maxOccurs="1"/>
        </xsd:sequence>
      </xsd:complexType>
    </xsd:element>
    <xsd:element name="gc6531b704974d528487414686b72f6f" ma:index="44" nillable="true" ma:taxonomy="true" ma:internalName="gc6531b704974d528487414686b72f6f" ma:taxonomyFieldName="Operating_x0020_Unit0" ma:displayName="Operating Unit" ma:default="" ma:fieldId="{0c6531b7-0497-4d52-8487-414686b72f6f}" ma:sspId="28e6c43a-9e99-4bdd-9574-a0fa4ea3b61e" ma:termSetId="4a12f052-e370-4dc7-89e6-088c48edbf4d" ma:anchorId="00000000-0000-0000-0000-000000000000" ma:open="false" ma:isKeyword="false">
      <xsd:complexType>
        <xsd:sequence>
          <xsd:element ref="pc:Terms" minOccurs="0" maxOccurs="1"/>
        </xsd:sequence>
      </xsd:complexType>
    </xsd:element>
    <xsd:element name="Project_x0020_Manager" ma:index="45" nillable="true" ma:displayName="Project Manager" ma:hidden="true" ma:internalName="Project_x0020_Manager" ma:readOnly="false">
      <xsd:simpleType>
        <xsd:restriction base="dms:Text">
          <xsd:maxLength value="50"/>
        </xsd:restriction>
      </xsd:simpleType>
    </xsd:element>
    <xsd:element name="_dlc_DocId" ma:index="47" nillable="true" ma:displayName="Document ID Value" ma:description="The value of the document ID assigned to this item." ma:internalName="_dlc_DocId" ma:readOnly="true">
      <xsd:simpleType>
        <xsd:restriction base="dms:Text"/>
      </xsd:simpleType>
    </xsd:element>
    <xsd:element name="_dlc_DocIdUrl" ma:index="48"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49" nillable="true" ma:displayName="Persist ID" ma:description="Keep ID on add." ma:hidden="true" ma:internalName="_dlc_DocIdPersistId" ma:readOnly="true">
      <xsd:simpleType>
        <xsd:restriction base="dms:Boolean"/>
      </xsd:simpleType>
    </xsd:element>
    <xsd:element name="Document_x0020_Coverage_x0020_Period_x0020_Start_x0020_Date" ma:index="50" nillable="true" ma:displayName="Document Coverage Period Start Date" ma:description="The period start date of the document covers or is valid (E.g. project start date specified in a project document, start date of the period covered by a project review report, a donor report, etc.)" ma:format="DateOnly" ma:internalName="Document_x0020_Coverage_x0020_Period_x0020_Start_x0020_Date">
      <xsd:simpleType>
        <xsd:restriction base="dms:DateTime"/>
      </xsd:simpleType>
    </xsd:element>
    <xsd:element name="Document_x0020_Coverage_x0020_Period_x0020_End_x0020_Date" ma:index="51" nillable="true" ma:displayName="Document Coverage Period End Date" ma:description="The period end date of the document covers or is valid (E.g. End date specified in a project document, period end date of review report, signed or published date if period is not relevant, such as MoU or Tender)" ma:format="DateOnly" ma:internalName="Document_x0020_Coverage_x0020_Period_x0020_End_x0020_Date" ma:readOnly="false">
      <xsd:simpleType>
        <xsd:restriction base="dms:DateTime"/>
      </xsd:simpleType>
    </xsd:element>
    <xsd:element name="SharedWithUsers" ma:index="5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2" ma:displayName="Author"/>
        <xsd:element ref="dcterms:created" minOccurs="0" maxOccurs="1"/>
        <xsd:element ref="dc:identifier" minOccurs="0" maxOccurs="1"/>
        <xsd:element name="contentType" minOccurs="0" maxOccurs="1" type="xsd:string" ma:index="29" ma:displayName="Content Type"/>
        <xsd:element ref="dc:title" minOccurs="0" maxOccurs="1" ma:index="1" ma:displayName="Title"/>
        <xsd:element ref="dc:subject" minOccurs="0" maxOccurs="1" ma:displayName="Subject"/>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28e6c43a-9e99-4bdd-9574-a0fa4ea3b61e" ContentTypeId="0x010100F075C04BA242A84ABD3293E3AD35CDA4" PreviousValue="false"/>
</file>

<file path=customXml/item5.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5125CC15-489F-4C2F-924D-19A3C3F4DC15}">
  <ds:schemaRefs>
    <ds:schemaRef ds:uri="http://schemas.microsoft.com/sharepoint/v3/contenttype/forms"/>
  </ds:schemaRefs>
</ds:datastoreItem>
</file>

<file path=customXml/itemProps2.xml><?xml version="1.0" encoding="utf-8"?>
<ds:datastoreItem xmlns:ds="http://schemas.openxmlformats.org/officeDocument/2006/customXml" ds:itemID="{070EE7D2-0B68-4771-9F87-26FBC2C1701A}">
  <ds:schemaRefs>
    <ds:schemaRef ds:uri="http://purl.org/dc/terms/"/>
    <ds:schemaRef ds:uri="52640bb4-440f-4648-899e-d53b7c6212b6"/>
    <ds:schemaRef ds:uri="http://schemas.microsoft.com/office/2006/documentManagement/types"/>
    <ds:schemaRef ds:uri="http://purl.org/dc/elements/1.1/"/>
    <ds:schemaRef ds:uri="http://schemas.microsoft.com/office/2006/metadata/properties"/>
    <ds:schemaRef ds:uri="http://schemas.openxmlformats.org/package/2006/metadata/core-properties"/>
    <ds:schemaRef ds:uri="http://purl.org/dc/dcmitype/"/>
    <ds:schemaRef ds:uri="http://schemas.microsoft.com/office/infopath/2007/PartnerControls"/>
    <ds:schemaRef ds:uri="e20b5410-cf8e-499b-8b0a-884761a2c80a"/>
    <ds:schemaRef ds:uri="http://www.w3.org/XML/1998/namespace"/>
  </ds:schemaRefs>
</ds:datastoreItem>
</file>

<file path=customXml/itemProps3.xml><?xml version="1.0" encoding="utf-8"?>
<ds:datastoreItem xmlns:ds="http://schemas.openxmlformats.org/officeDocument/2006/customXml" ds:itemID="{1F5F5CA2-FD98-4000-B078-CED69248876A}"/>
</file>

<file path=customXml/itemProps4.xml><?xml version="1.0" encoding="utf-8"?>
<ds:datastoreItem xmlns:ds="http://schemas.openxmlformats.org/officeDocument/2006/customXml" ds:itemID="{ED8954E8-0C16-4867-9C11-E0B70E37761A}"/>
</file>

<file path=customXml/itemProps5.xml><?xml version="1.0" encoding="utf-8"?>
<ds:datastoreItem xmlns:ds="http://schemas.openxmlformats.org/officeDocument/2006/customXml" ds:itemID="{B3C7A352-964F-4AD4-B4D2-C4FCB21D2BD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AWP 2022 Master Sheet </vt:lpstr>
      <vt:lpstr>M&amp;E Plan</vt:lpstr>
      <vt:lpstr>Procurement Plan</vt:lpstr>
      <vt:lpstr>HR Plan</vt:lpstr>
      <vt:lpstr>Budget by IA(LoAs)</vt:lpstr>
      <vt:lpstr>Fund Distribution</vt:lpstr>
      <vt:lpstr>DPC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Yosief Abraha</dc:creator>
  <cp:lastModifiedBy>Aigul Zakirova</cp:lastModifiedBy>
  <cp:lastPrinted>2021-11-16T14:58:46Z</cp:lastPrinted>
  <dcterms:created xsi:type="dcterms:W3CDTF">2018-03-03T07:04:23Z</dcterms:created>
  <dcterms:modified xsi:type="dcterms:W3CDTF">2022-02-16T09:21:25Z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0x010100F075C04BA242A84ABD3293E3AD35CDA400AB50428DC784B44FAACCAA5FAE40C0590045B5E632B552204ABF0E616DD66BDA0F</vt:lpwstr>
  </property>
  <property fmtid="{D5CDD505-2E9C-101B-9397-08002B2CF9AE}" pid="3" name="UNDPCountry">
    <vt:lpwstr>1114;#Countries|2f9ec5a1-3eec-45d6-8645-ed5d87180aba</vt:lpwstr>
  </property>
  <property fmtid="{D5CDD505-2E9C-101B-9397-08002B2CF9AE}" pid="4" name="UndpDocTypeMM">
    <vt:lpwstr/>
  </property>
  <property fmtid="{D5CDD505-2E9C-101B-9397-08002B2CF9AE}" pid="5" name="UNDPDocumentCategory">
    <vt:lpwstr/>
  </property>
  <property fmtid="{D5CDD505-2E9C-101B-9397-08002B2CF9AE}" pid="6" name="UN Languages">
    <vt:lpwstr>1;#English|7f98b732-4b5b-4b70-ba90-a0eff09b5d2d</vt:lpwstr>
  </property>
  <property fmtid="{D5CDD505-2E9C-101B-9397-08002B2CF9AE}" pid="7" name="Operating Unit0">
    <vt:lpwstr>1120;#SOM|cdea0762-6493-4acc-bf3b-f5b75277c37e</vt:lpwstr>
  </property>
  <property fmtid="{D5CDD505-2E9C-101B-9397-08002B2CF9AE}" pid="8" name="Atlas Document Status">
    <vt:lpwstr>763;#Draft|121d40a5-e62e-4d42-82e4-d6d12003de0a</vt:lpwstr>
  </property>
  <property fmtid="{D5CDD505-2E9C-101B-9397-08002B2CF9AE}" pid="9" name="Atlas Document Type">
    <vt:lpwstr>1113;#Annual/Multi-Year Workplan|32cd623a-3734-435b-a6ba-7b0d4a2fa8e7</vt:lpwstr>
  </property>
  <property fmtid="{D5CDD505-2E9C-101B-9397-08002B2CF9AE}" pid="10" name="eRegFilingCodeMM">
    <vt:lpwstr/>
  </property>
  <property fmtid="{D5CDD505-2E9C-101B-9397-08002B2CF9AE}" pid="11" name="UndpUnitMM">
    <vt:lpwstr/>
  </property>
  <property fmtid="{D5CDD505-2E9C-101B-9397-08002B2CF9AE}" pid="12" name="UNDPFocusAreas">
    <vt:lpwstr>386;#Projects|5a938f3e-b5a4-495e-a088-c020b8c0a099</vt:lpwstr>
  </property>
  <property fmtid="{D5CDD505-2E9C-101B-9397-08002B2CF9AE}" pid="13" name="_dlc_DocIdItemGuid">
    <vt:lpwstr>07b250ab-6cf2-4630-92d3-37212e52b808</vt:lpwstr>
  </property>
  <property fmtid="{D5CDD505-2E9C-101B-9397-08002B2CF9AE}" pid="14" name="URL">
    <vt:lpwstr/>
  </property>
  <property fmtid="{D5CDD505-2E9C-101B-9397-08002B2CF9AE}" pid="15" name="DocumentSetDescription">
    <vt:lpwstr/>
  </property>
  <property fmtid="{D5CDD505-2E9C-101B-9397-08002B2CF9AE}" pid="16" name="UnitTaxHTField0">
    <vt:lpwstr/>
  </property>
  <property fmtid="{D5CDD505-2E9C-101B-9397-08002B2CF9AE}" pid="17" name="Unit">
    <vt:lpwstr/>
  </property>
</Properties>
</file>