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827"/>
  <workbookPr/>
  <mc:AlternateContent xmlns:mc="http://schemas.openxmlformats.org/markup-compatibility/2006">
    <mc:Choice Requires="x15">
      <x15ac:absPath xmlns:x15ac="http://schemas.microsoft.com/office/spreadsheetml/2010/11/ac" url="https://undp-my.sharepoint.com/personal/aigul_zakirova_undp_org/Documents/AWP/"/>
    </mc:Choice>
  </mc:AlternateContent>
  <xr:revisionPtr revIDLastSave="375" documentId="8_{59748AF7-B10A-4FE9-AB79-94C94FED07EF}" xr6:coauthVersionLast="47" xr6:coauthVersionMax="47" xr10:uidLastSave="{87925C0B-7BD4-4408-B9A1-3384CA3AA986}"/>
  <bookViews>
    <workbookView xWindow="-108" yWindow="-108" windowWidth="23256" windowHeight="12576" xr2:uid="{00000000-000D-0000-FFFF-FFFF00000000}"/>
  </bookViews>
  <sheets>
    <sheet name="AWP 2022 Master Sheet " sheetId="1" r:id="rId1"/>
    <sheet name="M&amp;E Plan" sheetId="6" r:id="rId2"/>
    <sheet name="Procurement Plan" sheetId="2" r:id="rId3"/>
    <sheet name="HR Plan" sheetId="3" r:id="rId4"/>
    <sheet name="Budget by IA(LoAs)" sheetId="4" r:id="rId5"/>
    <sheet name="Fund Distribution" sheetId="11" r:id="rId6"/>
    <sheet name="DPC " sheetId="7" r:id="rId7"/>
  </sheets>
  <externalReferences>
    <externalReference r:id="rId8"/>
  </externalReferences>
  <definedNames>
    <definedName name="_xlnm._FilterDatabase" localSheetId="0" hidden="1">'AWP 2022 Master Sheet '!$A$22:$M$144</definedName>
    <definedName name="_xlnm._FilterDatabase" localSheetId="3" hidden="1">'HR Plan'!$A$9:$V$16</definedName>
    <definedName name="AA">#REF!</definedName>
    <definedName name="ColumnsFundingMech">#REF!</definedName>
    <definedName name="Data">#REF!</definedName>
    <definedName name="_xlnm.Database">#REF!</definedName>
    <definedName name="NPPdata">#REF!</definedName>
    <definedName name="rangenogs">'[1]NOGS-proforma07'!$A$5:$B$332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136" i="1" l="1"/>
  <c r="K42" i="7"/>
  <c r="K39" i="7"/>
  <c r="K47" i="1" l="1"/>
  <c r="K46" i="1"/>
  <c r="K29" i="1"/>
  <c r="K28" i="1"/>
  <c r="C4" i="11"/>
  <c r="C3" i="11"/>
  <c r="D5" i="4"/>
  <c r="C5" i="4"/>
  <c r="D4" i="4"/>
  <c r="C4" i="4"/>
  <c r="C3" i="4"/>
  <c r="K103" i="1"/>
  <c r="K94" i="1"/>
  <c r="K82" i="1"/>
  <c r="K73" i="1"/>
  <c r="K71" i="1"/>
  <c r="K30" i="1"/>
  <c r="L30" i="1" s="1"/>
  <c r="L138" i="1"/>
  <c r="M138" i="1" s="1"/>
  <c r="K134" i="1"/>
  <c r="L134" i="1" s="1"/>
  <c r="J16" i="3"/>
  <c r="M16" i="3" s="1"/>
  <c r="J15" i="3"/>
  <c r="J13" i="3"/>
  <c r="J12" i="3"/>
  <c r="L115" i="1"/>
  <c r="M115" i="1" s="1"/>
  <c r="K114" i="1"/>
  <c r="K113" i="1"/>
  <c r="K112" i="1"/>
  <c r="K80" i="1"/>
  <c r="K79" i="1"/>
  <c r="K78" i="1"/>
  <c r="L73" i="1"/>
  <c r="L51" i="1"/>
  <c r="L26" i="1"/>
  <c r="L27" i="1"/>
  <c r="L28" i="1"/>
  <c r="L29" i="1"/>
  <c r="L31" i="1"/>
  <c r="L32" i="1"/>
  <c r="L33" i="1"/>
  <c r="L34" i="1"/>
  <c r="L41" i="1"/>
  <c r="L42" i="1"/>
  <c r="L43" i="1"/>
  <c r="L44" i="1"/>
  <c r="L45" i="1"/>
  <c r="L46" i="1"/>
  <c r="L47" i="1"/>
  <c r="K50" i="1"/>
  <c r="L50" i="1" s="1"/>
  <c r="K40" i="1"/>
  <c r="L40" i="1" s="1"/>
  <c r="K39" i="1"/>
  <c r="L39" i="1" s="1"/>
  <c r="K38" i="1"/>
  <c r="L38" i="1" s="1"/>
  <c r="K37" i="1"/>
  <c r="L37" i="1" s="1"/>
  <c r="K36" i="1"/>
  <c r="L36" i="1" s="1"/>
  <c r="K35" i="1"/>
  <c r="L35" i="1" s="1"/>
  <c r="M134" i="1" l="1"/>
  <c r="K48" i="1"/>
  <c r="N24" i="1"/>
  <c r="O24" i="1"/>
  <c r="P24" i="1"/>
  <c r="Q24" i="1"/>
  <c r="L135" i="1"/>
  <c r="M135" i="1" s="1"/>
  <c r="L137" i="1"/>
  <c r="M137" i="1" s="1"/>
  <c r="J14" i="3"/>
  <c r="L105" i="1"/>
  <c r="C49" i="7"/>
  <c r="C50" i="7" s="1"/>
  <c r="B57" i="7"/>
  <c r="M46" i="1" l="1"/>
  <c r="E50" i="7"/>
  <c r="F50" i="7" s="1"/>
  <c r="E51" i="7"/>
  <c r="E55" i="7" l="1"/>
  <c r="G55" i="7" s="1"/>
  <c r="H55" i="7" s="1"/>
  <c r="E54" i="7"/>
  <c r="G54" i="7" s="1"/>
  <c r="H54" i="7" s="1"/>
  <c r="E57" i="7"/>
  <c r="G57" i="7" s="1"/>
  <c r="H57" i="7" s="1"/>
  <c r="E53" i="7"/>
  <c r="E56" i="7"/>
  <c r="G56" i="7" s="1"/>
  <c r="H56" i="7" s="1"/>
  <c r="E52" i="7"/>
  <c r="G52" i="7" s="1"/>
  <c r="H52" i="7" s="1"/>
  <c r="G53" i="7" l="1"/>
  <c r="H53" i="7" s="1"/>
  <c r="Q108" i="1" l="1"/>
  <c r="P108" i="1"/>
  <c r="O108" i="1"/>
  <c r="N108" i="1"/>
  <c r="Q107" i="1"/>
  <c r="P107" i="1"/>
  <c r="O107" i="1"/>
  <c r="N107" i="1"/>
  <c r="L106" i="1"/>
  <c r="M106" i="1" s="1"/>
  <c r="Q104" i="1"/>
  <c r="P104" i="1"/>
  <c r="O104" i="1"/>
  <c r="N104" i="1"/>
  <c r="L104" i="1"/>
  <c r="M104" i="1" s="1"/>
  <c r="N103" i="1"/>
  <c r="O103" i="1"/>
  <c r="P103" i="1"/>
  <c r="Q103" i="1"/>
  <c r="L103" i="1" l="1"/>
  <c r="M103" i="1" s="1"/>
  <c r="K107" i="1"/>
  <c r="K108" i="1" s="1"/>
  <c r="M107" i="1"/>
  <c r="M108" i="1" s="1"/>
  <c r="L107" i="1" l="1"/>
  <c r="L108" i="1" s="1"/>
  <c r="B36" i="7"/>
  <c r="C28" i="7"/>
  <c r="C56" i="7" l="1"/>
  <c r="F56" i="7" s="1"/>
  <c r="C53" i="7"/>
  <c r="F53" i="7" s="1"/>
  <c r="C52" i="7"/>
  <c r="C55" i="7"/>
  <c r="F55" i="7" s="1"/>
  <c r="C54" i="7"/>
  <c r="F54" i="7" s="1"/>
  <c r="C29" i="7"/>
  <c r="F52" i="7" l="1"/>
  <c r="C57" i="7"/>
  <c r="C31" i="7"/>
  <c r="C32" i="7"/>
  <c r="C34" i="7"/>
  <c r="C33" i="7"/>
  <c r="C35" i="7"/>
  <c r="L136" i="1"/>
  <c r="M136" i="1" s="1"/>
  <c r="E29" i="7"/>
  <c r="F29" i="7" s="1"/>
  <c r="E30" i="7"/>
  <c r="E35" i="7" l="1"/>
  <c r="E31" i="7"/>
  <c r="G31" i="7" s="1"/>
  <c r="H31" i="7" s="1"/>
  <c r="E34" i="7"/>
  <c r="G34" i="7" s="1"/>
  <c r="H34" i="7" s="1"/>
  <c r="E36" i="7"/>
  <c r="G36" i="7" s="1"/>
  <c r="H36" i="7" s="1"/>
  <c r="E32" i="7"/>
  <c r="G32" i="7" s="1"/>
  <c r="H32" i="7" s="1"/>
  <c r="E33" i="7"/>
  <c r="F33" i="7" s="1"/>
  <c r="C60" i="7"/>
  <c r="F57" i="7"/>
  <c r="C63" i="7"/>
  <c r="C59" i="7"/>
  <c r="F34" i="7"/>
  <c r="C36" i="7"/>
  <c r="F31" i="7" l="1"/>
  <c r="G35" i="7"/>
  <c r="H35" i="7" s="1"/>
  <c r="C61" i="7"/>
  <c r="E61" i="7" s="1"/>
  <c r="F35" i="7"/>
  <c r="F32" i="7"/>
  <c r="G33" i="7"/>
  <c r="H33" i="7" s="1"/>
  <c r="C39" i="7"/>
  <c r="F36" i="7"/>
  <c r="C38" i="7"/>
  <c r="C42" i="7"/>
  <c r="C40" i="7" l="1"/>
  <c r="E40" i="7"/>
  <c r="F12" i="2"/>
  <c r="K77" i="1" l="1"/>
  <c r="L140" i="1" l="1"/>
  <c r="M140" i="1" s="1"/>
  <c r="M13" i="3"/>
  <c r="K131" i="1" s="1"/>
  <c r="K125" i="1" l="1"/>
  <c r="K123" i="1"/>
  <c r="K121" i="1"/>
  <c r="K119" i="1" l="1"/>
  <c r="L118" i="1"/>
  <c r="K117" i="1" l="1"/>
  <c r="K126" i="1" s="1"/>
  <c r="L113" i="1"/>
  <c r="L114" i="1"/>
  <c r="M114" i="1" s="1"/>
  <c r="L116" i="1"/>
  <c r="M116" i="1" s="1"/>
  <c r="Q109" i="1"/>
  <c r="P109" i="1"/>
  <c r="O109" i="1"/>
  <c r="N109" i="1"/>
  <c r="L124" i="1"/>
  <c r="L122" i="1"/>
  <c r="L120" i="1"/>
  <c r="M120" i="1" s="1"/>
  <c r="L119" i="1"/>
  <c r="L112" i="1"/>
  <c r="K97" i="1"/>
  <c r="K85" i="1"/>
  <c r="K86" i="1" s="1"/>
  <c r="Q85" i="1"/>
  <c r="P85" i="1"/>
  <c r="O85" i="1"/>
  <c r="N85" i="1"/>
  <c r="L84" i="1"/>
  <c r="M84" i="1" s="1"/>
  <c r="L83" i="1"/>
  <c r="M83" i="1" s="1"/>
  <c r="L82" i="1"/>
  <c r="M82" i="1" s="1"/>
  <c r="L81" i="1"/>
  <c r="L80" i="1"/>
  <c r="M80" i="1" s="1"/>
  <c r="L79" i="1"/>
  <c r="M79" i="1" s="1"/>
  <c r="L78" i="1"/>
  <c r="M78" i="1" s="1"/>
  <c r="L69" i="1"/>
  <c r="M69" i="1" s="1"/>
  <c r="L68" i="1"/>
  <c r="M68" i="1" s="1"/>
  <c r="M45" i="1"/>
  <c r="K52" i="1"/>
  <c r="L49" i="1"/>
  <c r="M49" i="1" s="1"/>
  <c r="L123" i="1" l="1"/>
  <c r="M122" i="1"/>
  <c r="L125" i="1"/>
  <c r="M124" i="1"/>
  <c r="M81" i="1"/>
  <c r="D4" i="11"/>
  <c r="M47" i="1"/>
  <c r="L121" i="1"/>
  <c r="L117" i="1"/>
  <c r="M113" i="1"/>
  <c r="M112" i="1"/>
  <c r="L85" i="1"/>
  <c r="L126" i="1" l="1"/>
  <c r="L52" i="1"/>
  <c r="M51" i="1"/>
  <c r="M52" i="1" s="1"/>
  <c r="M117" i="1"/>
  <c r="N91" i="1" l="1"/>
  <c r="O91" i="1"/>
  <c r="P91" i="1"/>
  <c r="Q91" i="1"/>
  <c r="L95" i="1" l="1"/>
  <c r="M95" i="1" s="1"/>
  <c r="L76" i="1"/>
  <c r="M76" i="1" s="1"/>
  <c r="N76" i="1"/>
  <c r="L67" i="1"/>
  <c r="M67" i="1" s="1"/>
  <c r="L23" i="1"/>
  <c r="L25" i="1"/>
  <c r="M25" i="1" l="1"/>
  <c r="M48" i="1" s="1"/>
  <c r="M23" i="1"/>
  <c r="M24" i="1" s="1"/>
  <c r="L24" i="1"/>
  <c r="L61" i="1"/>
  <c r="L48" i="1"/>
  <c r="N17" i="1"/>
  <c r="O17" i="1"/>
  <c r="P17" i="1"/>
  <c r="Q17" i="1"/>
  <c r="M53" i="1" l="1"/>
  <c r="L53" i="1"/>
  <c r="M61" i="1"/>
  <c r="F16" i="2"/>
  <c r="F20" i="2" s="1"/>
  <c r="M15" i="3" l="1"/>
  <c r="K133" i="1" s="1"/>
  <c r="M12" i="3"/>
  <c r="K130" i="1" s="1"/>
  <c r="M14" i="3"/>
  <c r="L131" i="1" l="1"/>
  <c r="K132" i="1"/>
  <c r="L132" i="1" s="1"/>
  <c r="M132" i="1" s="1"/>
  <c r="C5" i="11"/>
  <c r="C6" i="4"/>
  <c r="L133" i="1"/>
  <c r="M133" i="1" s="1"/>
  <c r="M17" i="3"/>
  <c r="K24" i="1" l="1"/>
  <c r="K53" i="1" s="1"/>
  <c r="M131" i="1" l="1"/>
  <c r="L130" i="1"/>
  <c r="M130" i="1" s="1"/>
  <c r="L94" i="1"/>
  <c r="L70" i="1"/>
  <c r="L74" i="1"/>
  <c r="M74" i="1" s="1"/>
  <c r="L66" i="1"/>
  <c r="M66" i="1" s="1"/>
  <c r="L65" i="1"/>
  <c r="M65" i="1" s="1"/>
  <c r="L64" i="1"/>
  <c r="M64" i="1" s="1"/>
  <c r="L63" i="1"/>
  <c r="M63" i="1" s="1"/>
  <c r="L75" i="1" l="1"/>
  <c r="M75" i="1" s="1"/>
  <c r="L62" i="1"/>
  <c r="L96" i="1"/>
  <c r="M96" i="1" s="1"/>
  <c r="L71" i="1"/>
  <c r="M71" i="1" s="1"/>
  <c r="M94" i="1"/>
  <c r="M62" i="1" l="1"/>
  <c r="M77" i="1"/>
  <c r="D5" i="11"/>
  <c r="G6" i="11" s="1"/>
  <c r="D3" i="4"/>
  <c r="K98" i="1"/>
  <c r="M85" i="1" l="1"/>
  <c r="M86" i="1" s="1"/>
  <c r="C4" i="7"/>
  <c r="C5" i="7" s="1"/>
  <c r="B12" i="7"/>
  <c r="M99" i="3"/>
  <c r="E6" i="7" l="1"/>
  <c r="C7" i="7"/>
  <c r="C11" i="7"/>
  <c r="C9" i="7"/>
  <c r="C8" i="7"/>
  <c r="E5" i="7"/>
  <c r="F5" i="7" s="1"/>
  <c r="C10" i="7"/>
  <c r="E7" i="7" l="1"/>
  <c r="L77" i="1"/>
  <c r="L86" i="1" s="1"/>
  <c r="E10" i="7"/>
  <c r="G10" i="7" s="1"/>
  <c r="H10" i="7" s="1"/>
  <c r="E11" i="7"/>
  <c r="F11" i="7" s="1"/>
  <c r="E9" i="7"/>
  <c r="G9" i="7" s="1"/>
  <c r="H9" i="7" s="1"/>
  <c r="E8" i="7"/>
  <c r="G8" i="7" s="1"/>
  <c r="H8" i="7" s="1"/>
  <c r="E12" i="7"/>
  <c r="G12" i="7" s="1"/>
  <c r="H12" i="7" s="1"/>
  <c r="C12" i="7"/>
  <c r="G7" i="7"/>
  <c r="H7" i="7" s="1"/>
  <c r="F7" i="7"/>
  <c r="G11" i="7" l="1"/>
  <c r="H11" i="7" s="1"/>
  <c r="F10" i="7"/>
  <c r="L97" i="1"/>
  <c r="L98" i="1" s="1"/>
  <c r="F9" i="7"/>
  <c r="F8" i="7"/>
  <c r="C14" i="7"/>
  <c r="F12" i="7"/>
  <c r="C15" i="7"/>
  <c r="C18" i="7"/>
  <c r="K141" i="1" l="1"/>
  <c r="K142" i="1" s="1"/>
  <c r="L139" i="1"/>
  <c r="C7" i="4"/>
  <c r="C16" i="7"/>
  <c r="E16" i="7" s="1"/>
  <c r="M139" i="1" l="1"/>
  <c r="D3" i="11"/>
  <c r="C6" i="11"/>
  <c r="D6" i="4"/>
  <c r="D7" i="4" s="1"/>
  <c r="L141" i="1"/>
  <c r="L142" i="1" s="1"/>
  <c r="M141" i="1" l="1"/>
  <c r="D6" i="11"/>
  <c r="Q120" i="1"/>
  <c r="P120" i="1"/>
  <c r="O120" i="1"/>
  <c r="N120" i="1"/>
  <c r="Q117" i="1"/>
  <c r="P117" i="1"/>
  <c r="O117" i="1"/>
  <c r="N117" i="1"/>
  <c r="Q112" i="1"/>
  <c r="P112" i="1"/>
  <c r="O112" i="1"/>
  <c r="N112" i="1"/>
  <c r="Q111" i="1"/>
  <c r="P111" i="1"/>
  <c r="O111" i="1"/>
  <c r="N111" i="1"/>
  <c r="Q110" i="1"/>
  <c r="P110" i="1"/>
  <c r="O110" i="1"/>
  <c r="N110" i="1"/>
  <c r="Q100" i="1"/>
  <c r="P100" i="1"/>
  <c r="O100" i="1"/>
  <c r="N100" i="1"/>
  <c r="Q99" i="1"/>
  <c r="P99" i="1"/>
  <c r="O99" i="1"/>
  <c r="N99" i="1"/>
  <c r="R98" i="1"/>
  <c r="Q98" i="1"/>
  <c r="P98" i="1"/>
  <c r="O98" i="1"/>
  <c r="N98" i="1"/>
  <c r="Q93" i="1"/>
  <c r="P93" i="1"/>
  <c r="O93" i="1"/>
  <c r="N93" i="1"/>
  <c r="M97" i="1"/>
  <c r="M98" i="1" s="1"/>
  <c r="Q92" i="1"/>
  <c r="P92" i="1"/>
  <c r="O92" i="1"/>
  <c r="N92" i="1"/>
  <c r="Q90" i="1"/>
  <c r="P90" i="1"/>
  <c r="O90" i="1"/>
  <c r="N90" i="1"/>
  <c r="R89" i="1"/>
  <c r="Q89" i="1"/>
  <c r="P89" i="1"/>
  <c r="O89" i="1"/>
  <c r="N89" i="1"/>
  <c r="Q87" i="1"/>
  <c r="P87" i="1"/>
  <c r="O87" i="1"/>
  <c r="N87" i="1"/>
  <c r="Q86" i="1"/>
  <c r="P86" i="1"/>
  <c r="O86" i="1"/>
  <c r="N86" i="1"/>
  <c r="Q77" i="1"/>
  <c r="P77" i="1"/>
  <c r="O77" i="1"/>
  <c r="N77" i="1"/>
  <c r="Q76" i="1"/>
  <c r="P76" i="1"/>
  <c r="O76" i="1"/>
  <c r="Q75" i="1"/>
  <c r="P75" i="1"/>
  <c r="O75" i="1"/>
  <c r="N75" i="1"/>
  <c r="Q74" i="1"/>
  <c r="P74" i="1"/>
  <c r="O74" i="1"/>
  <c r="N74" i="1"/>
  <c r="Q58" i="1"/>
  <c r="P58" i="1"/>
  <c r="O58" i="1"/>
  <c r="N58" i="1"/>
  <c r="Q57" i="1"/>
  <c r="P57" i="1"/>
  <c r="O57" i="1"/>
  <c r="N57" i="1"/>
  <c r="R56" i="1"/>
  <c r="Q56" i="1"/>
  <c r="P56" i="1"/>
  <c r="O56" i="1"/>
  <c r="N56" i="1"/>
  <c r="Q54" i="1"/>
  <c r="P54" i="1"/>
  <c r="O54" i="1"/>
  <c r="N54" i="1"/>
  <c r="Q53" i="1"/>
  <c r="P53" i="1"/>
  <c r="O53" i="1"/>
  <c r="N53" i="1"/>
  <c r="R23" i="1"/>
  <c r="Q23" i="1"/>
  <c r="P23" i="1"/>
  <c r="O23" i="1"/>
  <c r="N23" i="1"/>
  <c r="Q22" i="1"/>
  <c r="P22" i="1"/>
  <c r="O22" i="1"/>
  <c r="N22" i="1"/>
  <c r="Q21" i="1"/>
  <c r="P21" i="1"/>
  <c r="O21" i="1"/>
  <c r="N21" i="1"/>
  <c r="Q19" i="1"/>
  <c r="P19" i="1"/>
  <c r="O19" i="1"/>
  <c r="N19" i="1"/>
  <c r="Q18" i="1"/>
  <c r="P18" i="1"/>
  <c r="O18" i="1"/>
  <c r="N18" i="1"/>
  <c r="Q16" i="1"/>
  <c r="P16" i="1"/>
  <c r="O16" i="1"/>
  <c r="N16" i="1"/>
  <c r="Q15" i="1"/>
  <c r="P15" i="1"/>
  <c r="O15" i="1"/>
  <c r="N15" i="1"/>
  <c r="Q14" i="1"/>
  <c r="P14" i="1"/>
  <c r="O14" i="1"/>
  <c r="N14" i="1"/>
  <c r="S12" i="1"/>
  <c r="Q12" i="1"/>
  <c r="P12" i="1"/>
  <c r="O12" i="1"/>
  <c r="N12" i="1"/>
  <c r="M142" i="1" l="1"/>
  <c r="M119" i="1"/>
  <c r="M121" i="1" l="1"/>
  <c r="M123" i="1" s="1"/>
  <c r="M125" i="1" s="1"/>
  <c r="M1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Yosief Abraha</author>
    <author>tc={AB229F36-6395-4371-AADF-F87430C4C5AC}</author>
  </authors>
  <commentList>
    <comment ref="K22" authorId="0" shapeId="0" xr:uid="{00000000-0006-0000-0000-000001000000}">
      <text>
        <r>
          <rPr>
            <b/>
            <sz val="9"/>
            <color indexed="81"/>
            <rFont val="Tahoma"/>
            <family val="2"/>
          </rPr>
          <t>Yosief Abraha:</t>
        </r>
        <r>
          <rPr>
            <sz val="9"/>
            <color indexed="81"/>
            <rFont val="Tahoma"/>
            <family val="2"/>
          </rPr>
          <t xml:space="preserve">
</t>
        </r>
      </text>
    </comment>
    <comment ref="K59" authorId="0" shapeId="0" xr:uid="{F8C3B7B9-1305-4ED3-9C8B-B4F1DF69BD82}">
      <text>
        <r>
          <rPr>
            <b/>
            <sz val="9"/>
            <color indexed="81"/>
            <rFont val="Tahoma"/>
            <family val="2"/>
          </rPr>
          <t>Yosief Abraha:</t>
        </r>
        <r>
          <rPr>
            <sz val="9"/>
            <color indexed="81"/>
            <rFont val="Tahoma"/>
            <family val="2"/>
          </rPr>
          <t xml:space="preserve">
</t>
        </r>
      </text>
    </comment>
    <comment ref="K93" authorId="0" shapeId="0" xr:uid="{E278E96B-03EE-416E-91AB-86BAC1868C04}">
      <text>
        <r>
          <rPr>
            <b/>
            <sz val="9"/>
            <color indexed="81"/>
            <rFont val="Tahoma"/>
            <family val="2"/>
          </rPr>
          <t>Yosief Abraha:</t>
        </r>
        <r>
          <rPr>
            <sz val="9"/>
            <color indexed="81"/>
            <rFont val="Tahoma"/>
            <family val="2"/>
          </rPr>
          <t xml:space="preserve">
</t>
        </r>
      </text>
    </comment>
    <comment ref="K102" authorId="0" shapeId="0" xr:uid="{619330F7-F475-4914-9DD6-FA4FDC497B03}">
      <text>
        <r>
          <rPr>
            <b/>
            <sz val="9"/>
            <color indexed="81"/>
            <rFont val="Tahoma"/>
            <family val="2"/>
          </rPr>
          <t>Yosief Abraha:</t>
        </r>
        <r>
          <rPr>
            <sz val="9"/>
            <color indexed="81"/>
            <rFont val="Tahoma"/>
            <family val="2"/>
          </rPr>
          <t xml:space="preserve">
</t>
        </r>
      </text>
    </comment>
    <comment ref="K111" authorId="0" shapeId="0" xr:uid="{24519425-D578-4969-A568-02615E28A33E}">
      <text>
        <r>
          <rPr>
            <b/>
            <sz val="9"/>
            <color indexed="81"/>
            <rFont val="Tahoma"/>
            <family val="2"/>
          </rPr>
          <t>Yosief Abraha:</t>
        </r>
        <r>
          <rPr>
            <sz val="9"/>
            <color indexed="81"/>
            <rFont val="Tahoma"/>
            <family val="2"/>
          </rPr>
          <t xml:space="preserve">
</t>
        </r>
      </text>
    </comment>
    <comment ref="K129" authorId="0" shapeId="0" xr:uid="{3D32A5FA-2AB7-46B6-B5EC-6B44133A5EC5}">
      <text>
        <r>
          <rPr>
            <b/>
            <sz val="9"/>
            <color indexed="81"/>
            <rFont val="Tahoma"/>
            <family val="2"/>
          </rPr>
          <t>Yosief Abraha:</t>
        </r>
        <r>
          <rPr>
            <sz val="9"/>
            <color indexed="81"/>
            <rFont val="Tahoma"/>
            <family val="2"/>
          </rPr>
          <t xml:space="preserve">
</t>
        </r>
      </text>
    </comment>
    <comment ref="M129" authorId="1" shapeId="0" xr:uid="{AB229F36-6395-4371-AADF-F87430C4C5AC}">
      <text>
        <t>[Threaded comment]
Your version of Excel allows you to read this threaded comment; however, any edits to it will get removed if the file is opened in a newer version of Excel. Learn more: https://go.microsoft.com/fwlink/?linkid=870924
Comment:
    please check</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tc={CA0311D9-1142-4DEB-ADED-FE8627E62BE3}</author>
  </authors>
  <commentList>
    <comment ref="I2" authorId="0" shapeId="0" xr:uid="{CA0311D9-1142-4DEB-ADED-FE8627E62BE3}">
      <text>
        <t>[Threaded comment]
Your version of Excel allows you to read this threaded comment; however, any edits to it will get removed if the file is opened in a newer version of Excel. Learn more: https://go.microsoft.com/fwlink/?linkid=870924
Comment:
    Fill the M&amp;E activities cost of the project in this column</t>
      </text>
    </comment>
  </commentList>
</comments>
</file>

<file path=xl/sharedStrings.xml><?xml version="1.0" encoding="utf-8"?>
<sst xmlns="http://schemas.openxmlformats.org/spreadsheetml/2006/main" count="1167" uniqueCount="418">
  <si>
    <t>Annual Work Plan (AWP)</t>
  </si>
  <si>
    <t xml:space="preserve">Restricted Columns Please Do not Change This Area or Columns </t>
  </si>
  <si>
    <t xml:space="preserve">SP Outcome (UNDP 2014-2017  Strategic Plan):  </t>
  </si>
  <si>
    <t>NPP Cluster:</t>
  </si>
  <si>
    <t>National Priority Programmes:</t>
  </si>
  <si>
    <t>NPP Component:</t>
  </si>
  <si>
    <t>Related CPD Outcome:</t>
  </si>
  <si>
    <t>CPD indicators, baseline and targets:</t>
  </si>
  <si>
    <t>Related CPD Output/s:</t>
  </si>
  <si>
    <t>Tokyo Mutual Accountability Framework (TMAF) Area:</t>
  </si>
  <si>
    <t>New Deal Area:</t>
  </si>
  <si>
    <t>Programme Cluster:</t>
  </si>
  <si>
    <t>Project Modality: (NIM/DIM)</t>
  </si>
  <si>
    <t>Implementing Partner (IP):</t>
  </si>
  <si>
    <t>On-budget/Off-budget:</t>
  </si>
  <si>
    <t>Off-budget:</t>
  </si>
  <si>
    <t>Funding Modality</t>
  </si>
  <si>
    <t>NPP Sub-components</t>
  </si>
  <si>
    <t xml:space="preserve"> </t>
  </si>
  <si>
    <t xml:space="preserve">Indicators: </t>
  </si>
  <si>
    <t xml:space="preserve"> Baseline:</t>
  </si>
  <si>
    <t>Annual Targets:</t>
  </si>
  <si>
    <t xml:space="preserve">PLANNED ACTIVITIY  </t>
  </si>
  <si>
    <t>Activity Indicators  when Relevant</t>
  </si>
  <si>
    <t>Actions / Inputs Description</t>
  </si>
  <si>
    <t>TIMEFRAME</t>
  </si>
  <si>
    <t>PLANNED BUDGET</t>
  </si>
  <si>
    <t>List Activity Results</t>
  </si>
  <si>
    <t xml:space="preserve"> List Activity Indicators </t>
  </si>
  <si>
    <t>Associated Actions/Results</t>
  </si>
  <si>
    <t>RESPONSIBLE PARTY</t>
  </si>
  <si>
    <t xml:space="preserve">Executed by </t>
  </si>
  <si>
    <t>Donor</t>
  </si>
  <si>
    <t>Fund Code</t>
  </si>
  <si>
    <t>Budget Account &amp; Description</t>
  </si>
  <si>
    <t>Output ID</t>
  </si>
  <si>
    <t xml:space="preserve">Activity Results </t>
  </si>
  <si>
    <t xml:space="preserve">Activity Indicators </t>
  </si>
  <si>
    <t>abc</t>
  </si>
  <si>
    <t>04000</t>
  </si>
  <si>
    <t xml:space="preserve"> Activity Result 1.1:</t>
  </si>
  <si>
    <t>cba</t>
  </si>
  <si>
    <t xml:space="preserve"> Activity Result 1.2:</t>
  </si>
  <si>
    <t xml:space="preserve"> Activity Result 1.3:</t>
  </si>
  <si>
    <t xml:space="preserve"> Activity Result 1.4:</t>
  </si>
  <si>
    <t>Output 1 Total:</t>
  </si>
  <si>
    <t>71200 - International Consultants</t>
  </si>
  <si>
    <t>Subtotal Activity Result 2.1:</t>
  </si>
  <si>
    <t>75700 - Training, Workshops and Confer</t>
  </si>
  <si>
    <t>Subtotal Activity Result 2.2:</t>
  </si>
  <si>
    <t>Subtotal Activity Result 2.3:</t>
  </si>
  <si>
    <t>Output 2 Total:</t>
  </si>
  <si>
    <t>edc</t>
  </si>
  <si>
    <t>Subtotal Activity Result 3.3:</t>
  </si>
  <si>
    <t>Output 3 Total:</t>
  </si>
  <si>
    <t>fgh</t>
  </si>
  <si>
    <t>Subtotal Activity Result 4.1:</t>
  </si>
  <si>
    <t>Output 4 Total:</t>
  </si>
  <si>
    <t>Output 5 Total:</t>
  </si>
  <si>
    <t>61300 - Salary &amp; Post Adj Cst-IP Staff</t>
  </si>
  <si>
    <t>Funded</t>
  </si>
  <si>
    <t>Unfunded</t>
  </si>
  <si>
    <t>Total</t>
  </si>
  <si>
    <t>PROJECT TOTAL</t>
  </si>
  <si>
    <t>Project Tolerance (the permissible deviation from a plan - in terms of time and cost without bringing the deviation to the attention of the  the Project Board/Streering Committee:)</t>
  </si>
  <si>
    <t>Q1</t>
  </si>
  <si>
    <t>Q2</t>
  </si>
  <si>
    <t>Please note that this Procurement Plan is based on UNDP's Programmed and Operations Policies and Procedures (POPP) and the Results Based Management (RBM) guidelines of UNDP. Once signed and approved, the plan authorizes the Procurement Unit of the Supply Chain Management Office to implement it fully in accordance with POPP.</t>
  </si>
  <si>
    <t>Grand Total</t>
  </si>
  <si>
    <t>6</t>
  </si>
  <si>
    <t>5</t>
  </si>
  <si>
    <t>4</t>
  </si>
  <si>
    <t>3</t>
  </si>
  <si>
    <t>2</t>
  </si>
  <si>
    <t>1</t>
  </si>
  <si>
    <t>SUB-Total 2</t>
  </si>
  <si>
    <t>Remarks</t>
  </si>
  <si>
    <t>Preferred Place of Delivery</t>
  </si>
  <si>
    <t>Desired Delivery Date</t>
  </si>
  <si>
    <t>Donor/Fund</t>
  </si>
  <si>
    <t>Budget Account</t>
  </si>
  <si>
    <t>Chart of Account</t>
  </si>
  <si>
    <t>Reference to Project Activity</t>
  </si>
  <si>
    <t>Allocated Amount / Budget/ as per contract</t>
  </si>
  <si>
    <t>Responsible Party</t>
  </si>
  <si>
    <t>Estimated Quantity</t>
  </si>
  <si>
    <t>Non - Standard / Specialist Item (Does not fit into Categories Listed)</t>
  </si>
  <si>
    <t>Procurement Category</t>
  </si>
  <si>
    <t>Item No.</t>
  </si>
  <si>
    <r>
      <t>3.</t>
    </r>
    <r>
      <rPr>
        <sz val="10"/>
        <color indexed="8"/>
        <rFont val="Calibri"/>
        <family val="2"/>
        <scheme val="minor"/>
      </rPr>
      <t>        Organization Chart must be attached to the Annual HR Plan.</t>
    </r>
  </si>
  <si>
    <r>
      <t>2.</t>
    </r>
    <r>
      <rPr>
        <sz val="10"/>
        <color indexed="8"/>
        <rFont val="Calibri"/>
        <family val="2"/>
        <scheme val="minor"/>
      </rPr>
      <t xml:space="preserve">       Terms of Reference (TOR) and  COA must be provided by the Project while making the recruitment request at least five months ahead of the preferred date of joining. </t>
    </r>
  </si>
  <si>
    <t>Date: _________________________________________</t>
  </si>
  <si>
    <t>Date: ________________________________</t>
  </si>
  <si>
    <t>Date:__________________________________________</t>
  </si>
  <si>
    <t xml:space="preserve">Name, Title: </t>
  </si>
  <si>
    <t>Name, Title: Albert Soer, Portfolio Manager</t>
  </si>
  <si>
    <t xml:space="preserve">Name, Title:   Safiou Esso Ouro-Doni, Deputy Country Director (Operations) </t>
  </si>
  <si>
    <t xml:space="preserve">Signature: </t>
  </si>
  <si>
    <t>Signature: ____________________________</t>
  </si>
  <si>
    <t>Signature:_____________________________________</t>
  </si>
  <si>
    <t>Reviewed by HR Unit or DCD Operations:</t>
  </si>
  <si>
    <t xml:space="preserve">Endorsed by: </t>
  </si>
  <si>
    <t>Number</t>
  </si>
  <si>
    <t>Output</t>
  </si>
  <si>
    <t>Second</t>
  </si>
  <si>
    <t xml:space="preserve">First </t>
  </si>
  <si>
    <t>Project End date</t>
  </si>
  <si>
    <t>Required period of extension</t>
  </si>
  <si>
    <t>Expected or actual End of Contract</t>
  </si>
  <si>
    <t>Funds Available (Yes/No)</t>
  </si>
  <si>
    <t>Actvity</t>
  </si>
  <si>
    <t>Project ID</t>
  </si>
  <si>
    <t>Project Name</t>
  </si>
  <si>
    <t>Estimated Budget</t>
  </si>
  <si>
    <t>Percentage</t>
  </si>
  <si>
    <t>Service Month</t>
  </si>
  <si>
    <t>Pro Forma per month</t>
  </si>
  <si>
    <t>Grade</t>
  </si>
  <si>
    <t>Category (National/ International)</t>
  </si>
  <si>
    <t>Type of Contract</t>
  </si>
  <si>
    <t>Post Number</t>
  </si>
  <si>
    <t>Status (Vacant/Filled)</t>
  </si>
  <si>
    <t>Incumbent (Name)</t>
  </si>
  <si>
    <t>Post Title</t>
  </si>
  <si>
    <t>No.</t>
  </si>
  <si>
    <t>UNDP Somalia</t>
  </si>
  <si>
    <t xml:space="preserve">Total </t>
  </si>
  <si>
    <t>001981</t>
  </si>
  <si>
    <t>UNDP</t>
  </si>
  <si>
    <t>AWP Budget</t>
  </si>
  <si>
    <t>IA Code</t>
  </si>
  <si>
    <t>Implementing Agent</t>
  </si>
  <si>
    <t>Funding by IA</t>
  </si>
  <si>
    <t>Estimated Cost</t>
  </si>
  <si>
    <t xml:space="preserve">Baseline </t>
  </si>
  <si>
    <t>Indicators</t>
  </si>
  <si>
    <t>Output baseline statement</t>
  </si>
  <si>
    <t>Outcome/Output formulation</t>
  </si>
  <si>
    <t>Targets</t>
  </si>
  <si>
    <t>Programmable - net</t>
  </si>
  <si>
    <t xml:space="preserve">check </t>
  </si>
  <si>
    <t>DPC-74500</t>
  </si>
  <si>
    <t>DPC-64300</t>
  </si>
  <si>
    <t>Distribution of DPC</t>
  </si>
  <si>
    <t>Total DPC</t>
  </si>
  <si>
    <t>Operations</t>
  </si>
  <si>
    <t>Prog Oversight</t>
  </si>
  <si>
    <t xml:space="preserve">M&amp;E </t>
  </si>
  <si>
    <t>Communications</t>
  </si>
  <si>
    <t>Security</t>
  </si>
  <si>
    <t>programmable after DPC</t>
  </si>
  <si>
    <t>DPC:</t>
  </si>
  <si>
    <t xml:space="preserve">Programmable </t>
  </si>
  <si>
    <t>control:</t>
  </si>
  <si>
    <t>Please fill the BLUE box with the Income / AWP</t>
  </si>
  <si>
    <t>Available resources</t>
  </si>
  <si>
    <t>USD</t>
  </si>
  <si>
    <t>Calculator:</t>
  </si>
  <si>
    <t>- Action: Workshops and other logistic support</t>
  </si>
  <si>
    <t>Consultancies</t>
  </si>
  <si>
    <t>SUB-Total 1</t>
  </si>
  <si>
    <t>71600 - Travel</t>
  </si>
  <si>
    <t>2.2.1 Pillar Alignment</t>
  </si>
  <si>
    <t>2.2.2 NDP Costing</t>
  </si>
  <si>
    <t>2.2.4 AIMS Implementation</t>
  </si>
  <si>
    <t>009567</t>
  </si>
  <si>
    <t>International Consultant ($1000*30days)</t>
  </si>
  <si>
    <t>International Consultant ($1000*50days)</t>
  </si>
  <si>
    <t>Budget amount</t>
  </si>
  <si>
    <t xml:space="preserve"> Activity Result 2.2: NDP Alignment</t>
  </si>
  <si>
    <t>Activity 2.2.2</t>
  </si>
  <si>
    <t xml:space="preserve"> Activity Result 3.3
Support to Somaliland Ministry of Planning &amp; Development – Strengthening of the SDG office</t>
  </si>
  <si>
    <t>- Action: Support workshop/discussions with other ministries on the integration of planning in policies, strategies, plans and projects</t>
  </si>
  <si>
    <t xml:space="preserve"> Activity Result Activity 4.1: Develop longer term support  in planning on federal and FMS level
</t>
  </si>
  <si>
    <t>Activity 4.1</t>
  </si>
  <si>
    <r>
      <rPr>
        <b/>
        <sz val="12"/>
        <color indexed="8"/>
        <rFont val="Calibri"/>
        <family val="2"/>
      </rPr>
      <t xml:space="preserve">Prepared by Project Manager: </t>
    </r>
    <r>
      <rPr>
        <sz val="12"/>
        <color indexed="8"/>
        <rFont val="Calibri"/>
        <family val="2"/>
      </rPr>
      <t xml:space="preserve">                                                                                                             </t>
    </r>
    <r>
      <rPr>
        <b/>
        <sz val="12"/>
        <color indexed="8"/>
        <rFont val="Calibri"/>
        <family val="2"/>
      </rPr>
      <t>Signature                          Date_________________________________________________________________</t>
    </r>
  </si>
  <si>
    <r>
      <rPr>
        <b/>
        <sz val="12"/>
        <color indexed="8"/>
        <rFont val="Calibri"/>
        <family val="2"/>
      </rPr>
      <t>Approved by:</t>
    </r>
    <r>
      <rPr>
        <sz val="12"/>
        <color indexed="8"/>
        <rFont val="Calibri"/>
        <family val="2"/>
      </rPr>
      <t xml:space="preserve">  Deputy Resident Representative (Programme)                                                                </t>
    </r>
    <r>
      <rPr>
        <b/>
        <sz val="12"/>
        <color indexed="8"/>
        <rFont val="Calibri"/>
        <family val="2"/>
      </rPr>
      <t>Signature                          Date__________________________________________________________________</t>
    </r>
  </si>
  <si>
    <r>
      <rPr>
        <b/>
        <sz val="12"/>
        <color indexed="8"/>
        <rFont val="Calibri"/>
        <family val="2"/>
      </rPr>
      <t xml:space="preserve">Approved by: </t>
    </r>
    <r>
      <rPr>
        <sz val="12"/>
        <color indexed="8"/>
        <rFont val="Calibri"/>
        <family val="2"/>
      </rPr>
      <t xml:space="preserve">Deputy Resident Representative (Operations)                                                                </t>
    </r>
    <r>
      <rPr>
        <b/>
        <sz val="12"/>
        <color indexed="8"/>
        <rFont val="Calibri"/>
        <family val="2"/>
      </rPr>
      <t xml:space="preserve"> Signature                          Date_________________________________________________________________</t>
    </r>
  </si>
  <si>
    <t>TRAC</t>
  </si>
  <si>
    <t xml:space="preserve"> Activity Result 5.1: Project Management</t>
  </si>
  <si>
    <t xml:space="preserve">Output 1 (Atlas Output#  00119970): Federal Planning Framework </t>
  </si>
  <si>
    <t>Countries have strengthened Institutions to progressively deliver universal access to basic services</t>
  </si>
  <si>
    <t>Output 2.1.2: Sustainable Development Goals compliant national, state and district development frameworks endorsed.
Output 2.1.4:   National statistical plan that is fully funded and under implementation (Goal 17.18.3)</t>
  </si>
  <si>
    <t>Output 2.1:  Core functions of government ensure effective efficient transparent and accountable government management</t>
  </si>
  <si>
    <t>71800 - Contractual Services-Imp Partner</t>
  </si>
  <si>
    <t>Activity Result 1.3 M&amp;E Framework supported</t>
  </si>
  <si>
    <t>Output 2 (Atlas Output#  00119970): Federal Member States Planning Frameworks</t>
  </si>
  <si>
    <t xml:space="preserve">Output 3 (Atlas Output#  00119970): SDG Alignment </t>
  </si>
  <si>
    <t>Output 4 (Atlas Output#  00119970): Longer Term Support arrangements to Planning, M&amp;E and Statistics</t>
  </si>
  <si>
    <t>Output 5 (Atlas Output#  00119970): Project Management</t>
  </si>
  <si>
    <t>Sundry</t>
  </si>
  <si>
    <t>71400 - Contractual Services - Individual</t>
  </si>
  <si>
    <t>74500 - Misc–Operat Expenditures</t>
  </si>
  <si>
    <t>Portfolio Manager</t>
  </si>
  <si>
    <t>Filled</t>
  </si>
  <si>
    <t>FT</t>
  </si>
  <si>
    <t>International</t>
  </si>
  <si>
    <t>P5</t>
  </si>
  <si>
    <t xml:space="preserve">Portfoilo Operations Specialist </t>
  </si>
  <si>
    <t>Aigul</t>
  </si>
  <si>
    <t>Zakirova</t>
  </si>
  <si>
    <t>P3</t>
  </si>
  <si>
    <t>P2</t>
  </si>
  <si>
    <t>SC</t>
  </si>
  <si>
    <t>National</t>
  </si>
  <si>
    <t>M&amp;E &amp;Reporting Officer</t>
  </si>
  <si>
    <t>TA</t>
  </si>
  <si>
    <t>Proposed by (Project): UNDP/Planning</t>
  </si>
  <si>
    <t xml:space="preserve">(00125664 Atlas Award ID) - Project/Programme Title -Strategic Planning in Somalia </t>
  </si>
  <si>
    <t xml:space="preserve">Project/Programme Title:  Strategic Planning in Somalia </t>
  </si>
  <si>
    <t>Award ID: 00125664</t>
  </si>
  <si>
    <t>Project ID: Atlas Project 00119970</t>
  </si>
  <si>
    <t>Project ID: 00119970</t>
  </si>
  <si>
    <t>MoPIED</t>
  </si>
  <si>
    <t>MoP Somaliland</t>
  </si>
  <si>
    <t>00012</t>
  </si>
  <si>
    <t>x</t>
  </si>
  <si>
    <t>Indicators: Development of Standards of Planning in the government at FGS and FMS level; # of FMS strategic plans aligned to NDP 9; Operational establishment of Somali National Bureau of Statistics and level of staffing in the national bureau of statistics</t>
  </si>
  <si>
    <t xml:space="preserve"> Baseline: No standards for planning in the government at FGS and FMS level in place; 0 FMS strategic plans aligned to NDP 9; Not yet established, law approved.</t>
  </si>
  <si>
    <t>Annual Targets: Standards for planning in the government at FGS and FMS level developed; 5 FMS strategic plans aligned to NDP 9; Somali National Bureau of Statistics established and adequately staffed.</t>
  </si>
  <si>
    <t xml:space="preserve">Indicators: Aid policy developed; % of projects with full information in AIMS; Regular coordination arrangement on FMS level
</t>
  </si>
  <si>
    <t xml:space="preserve"> Baseline: No Aid Policy yet; AIMS not yet operational; While Puntland has an operational structure, the other FMS only have irregular coordination meetings</t>
  </si>
  <si>
    <t>Annual Targets: Aid Policy endorsed; At least 50% of the projects entered in AIMS have full information; A regular coordination structure is operational in all 5 FMS</t>
  </si>
  <si>
    <t xml:space="preserve">Improved Economic Development </t>
  </si>
  <si>
    <t>Economic Development Pillar 3; Social Development Pillar 4</t>
  </si>
  <si>
    <t xml:space="preserve">National Planning </t>
  </si>
  <si>
    <t>CPD Outcome 2: Supporting institutions to improve peace, security, justice, the rule of law and safety of Somalis; and strategic plan; Strengthening accountability and supporting institutions that protect.</t>
  </si>
  <si>
    <t>Inclusive and Sustained Growth and Developmente Select</t>
  </si>
  <si>
    <t>Indicators: # of Guidelines for SDG localization finalized; SDG reporting arrangements developed and operational; Planning capacity of MOPIC Somaliland for SDGs</t>
  </si>
  <si>
    <t xml:space="preserve"> Baseline: Guidelines not yet made; No consolidated structure for reporting on progress of SDG implementation exists; SDG Unit in MOPIC Somaliland recently established</t>
  </si>
  <si>
    <t>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t>
  </si>
  <si>
    <t>012552</t>
  </si>
  <si>
    <t>Subtotal Activity Result 1.5:</t>
  </si>
  <si>
    <t>Subtotal Activity Result 1.3</t>
  </si>
  <si>
    <t>30000</t>
  </si>
  <si>
    <t>Swiss</t>
  </si>
  <si>
    <t>Activity result 1.7. Support Operationalization of NDP 9</t>
  </si>
  <si>
    <t>Advisory support Reporting officer, 6 months)</t>
  </si>
  <si>
    <t>Advisory support (40 days)/800 USD</t>
  </si>
  <si>
    <t>Support rental for AIMS server</t>
  </si>
  <si>
    <t xml:space="preserve">Activity Result 2.3. support to Investment Promotion </t>
  </si>
  <si>
    <t>Investment Promotion Events</t>
  </si>
  <si>
    <t>71200 - International consultant</t>
  </si>
  <si>
    <t>Output 6 (Atlas Output#  00119970): Support to Crisis Facility</t>
  </si>
  <si>
    <t>Activity Result 6.1 – Core Staffing </t>
  </si>
  <si>
    <t>- Action: Sr. Coordination Specialist (local hire)</t>
  </si>
  <si>
    <t>- Action: Operations Manager</t>
  </si>
  <si>
    <t>- Action: Young Professional Officers for Technical and Logistical Support</t>
  </si>
  <si>
    <t>Subtotal Activity Result 6.2:</t>
  </si>
  <si>
    <t>Subtotal Activity Result 6.3:</t>
  </si>
  <si>
    <t>Subtotal Activity Result 6.4:</t>
  </si>
  <si>
    <t>WB</t>
  </si>
  <si>
    <t>Subtotal Activity Result 6.5:</t>
  </si>
  <si>
    <t xml:space="preserve">Project Officer </t>
  </si>
  <si>
    <t>SC10</t>
  </si>
  <si>
    <t>Project Officer</t>
  </si>
  <si>
    <t>Professional services</t>
  </si>
  <si>
    <t>74100 - Professional services</t>
  </si>
  <si>
    <t>Donor Code</t>
  </si>
  <si>
    <t>Activity 1.5</t>
  </si>
  <si>
    <t>GiZ</t>
  </si>
  <si>
    <t>00012/04000</t>
  </si>
  <si>
    <t>Activity 2.3</t>
  </si>
  <si>
    <t xml:space="preserve">International Consultant </t>
  </si>
  <si>
    <t>NDP Costing</t>
  </si>
  <si>
    <t>Output 6 Total:</t>
  </si>
  <si>
    <t>Activity result 1.5 -Support to SNBS</t>
  </si>
  <si>
    <t>Subtotal Activity Result 1.7:</t>
  </si>
  <si>
    <t>Omar</t>
  </si>
  <si>
    <t>Isack</t>
  </si>
  <si>
    <t>Output 1 ‐ The Planning, M&amp;E and Statistics Framework established</t>
  </si>
  <si>
    <t>No standards for planning in the government at FGS and FMS level in place and FMS strategic plans not aligned to NDP 9</t>
  </si>
  <si>
    <t>1.1. No standards for planning in the government at FGS and FMS level in place;</t>
  </si>
  <si>
    <t>1.2. FMS strategic plans not aligned to NDP 9</t>
  </si>
  <si>
    <t>1.1. Standards for planning in the government at FGS and FMS level developed</t>
  </si>
  <si>
    <t>Output 2: Federal Member States Planning Frameworks</t>
  </si>
  <si>
    <t>The Baseline for output 2 will be NDC meets regularly, AIMS developed and launched ,  No updates of alignment of Pillar activity to NDP 9;  Alignment of Pillars to the NDP is uneven, Nonexistence of a regular meeting arrangement between FMS MOPICs and Directors Generals in ministries in each FMS and Nonexistence of a regular meeting platform for FMS and development &amp; humanitarian agencies for alignment of assistance</t>
  </si>
  <si>
    <t xml:space="preserve">2.3. No updates of alignment of Pillar activity to NDP 9; </t>
  </si>
  <si>
    <t>2.4 Alignment of Pillars to the NDP is uneven</t>
  </si>
  <si>
    <t xml:space="preserve">2.5. Nonexistence of a regular meeting arrangement between FMS MOPICs and Directors Generals in ministries in each FMS; </t>
  </si>
  <si>
    <t>2.6. Nonexistence of a regular meeting platform for FMS and development &amp; humanitarian agencies for alignment of assistance</t>
  </si>
  <si>
    <t xml:space="preserve">2.2. AIMS operational; </t>
  </si>
  <si>
    <t xml:space="preserve">2.3. Bi-annual updates of alignment of Pillar activity to NDP; </t>
  </si>
  <si>
    <t>2.4: mechanisms in place to analyses and strengthen alignment of Pillars with NDP</t>
  </si>
  <si>
    <t xml:space="preserve">2.5. Regular meeting arrangement between FMS MOPICs and Directors Generals in ministries in each FMS established. </t>
  </si>
  <si>
    <t>2.5. Regular meeting platform for FMS and development &amp; humanitarian agencies for alignment of assistance established</t>
  </si>
  <si>
    <t>Output 3: SDG Alignment</t>
  </si>
  <si>
    <t>The baseline for output 3 will be  Nonexistence of guidelines for SDG localization; Nonexistence of SDG report; 
and SDG Unit in MOPIC Somaliland recently established</t>
  </si>
  <si>
    <t xml:space="preserve"> 3.1. Existence of guidelines for SDG localization; 
3.2. Development of SDG report; 
3.3. Strengthened planning capacity of MOPIC Somaliland</t>
  </si>
  <si>
    <t>3.1. Nonexistence of guidelines for SDG localization</t>
  </si>
  <si>
    <t xml:space="preserve">3.2. Nonexistence of SDG report; </t>
  </si>
  <si>
    <t>3.3. SDG Unit in MOPIC Somaliland recently established</t>
  </si>
  <si>
    <t xml:space="preserve"> 3.1. Guidelines for SDG localization in Somalia developed; </t>
  </si>
  <si>
    <t xml:space="preserve">3.2. SDG report in Somalia developed; </t>
  </si>
  <si>
    <t>3.3. SDG Unit in MOPIC Somaliland staffed, equipped and training initiated in implementation of iSDG integrated planning model</t>
  </si>
  <si>
    <t>Output 4 : Longer Term Support arrangements to Planning, M&amp;E and Statistics</t>
  </si>
  <si>
    <t>No dedicated project in support to a long-term support arrangement to planning, M&amp;E and statistics in Somalia developed</t>
  </si>
  <si>
    <t>. Long-term support arrangements to planning, M&amp;E and Statistics in Somalia agreed upon</t>
  </si>
  <si>
    <t>Dedicated project in support to a long-term support arrangement to planning, M&amp;E and statistics in Somalia developed</t>
  </si>
  <si>
    <t xml:space="preserve">73100 - Rental&amp;Maintenance Premises </t>
  </si>
  <si>
    <t xml:space="preserve">GMS </t>
  </si>
  <si>
    <t>Professional srvcs</t>
  </si>
  <si>
    <t>Activity 3.3</t>
  </si>
  <si>
    <t>DPC Swiss</t>
  </si>
  <si>
    <t>1.2. FMS and FGS institutions'  strategic plans are fully alighned to NDP 9 aligned</t>
  </si>
  <si>
    <r>
      <t>(</t>
    </r>
    <r>
      <rPr>
        <sz val="10"/>
        <color theme="4"/>
        <rFont val="Calibri"/>
        <family val="2"/>
        <scheme val="minor"/>
      </rPr>
      <t>1.1. # Of standards of planning developed for the government  at both FMs and FGS levels</t>
    </r>
    <r>
      <rPr>
        <sz val="10"/>
        <color theme="1"/>
        <rFont val="Calibri"/>
        <family val="2"/>
        <scheme val="minor"/>
      </rPr>
      <t xml:space="preserve">) Development of Standards of Planning in the government at FGS Number  and FMS level;
</t>
    </r>
    <r>
      <rPr>
        <sz val="10"/>
        <color theme="4"/>
        <rFont val="Calibri"/>
        <family val="2"/>
        <scheme val="minor"/>
      </rPr>
      <t>1.2. # Of FMS and FGS institutions'  stratgic plans aligned to NDP 9.</t>
    </r>
  </si>
  <si>
    <t xml:space="preserve">Frequency of Data Collection </t>
  </si>
  <si>
    <t xml:space="preserve">Quaterly </t>
  </si>
  <si>
    <t>Mean of Verification (Source of Data)</t>
  </si>
  <si>
    <t xml:space="preserve">TPM &amp; Project progress reports </t>
  </si>
  <si>
    <t xml:space="preserve"> 2.1. NDC meets regularly</t>
  </si>
  <si>
    <r>
      <rPr>
        <b/>
        <sz val="10"/>
        <color theme="4"/>
        <rFont val="Calibri"/>
        <family val="2"/>
        <scheme val="minor"/>
      </rPr>
      <t>2.1. # Of meeting condcuted or held by  National Development</t>
    </r>
    <r>
      <rPr>
        <sz val="10"/>
        <color theme="1"/>
        <rFont val="Calibri"/>
        <family val="2"/>
        <scheme val="minor"/>
      </rPr>
      <t xml:space="preserve"> Council (NDC);
2.2. AIMS operational. 
2.3. Existence of an aid policy. 
2.4 Alignment of Pillar Activity (as monitored by the PWG) to NDP 9; 
2.5. Establishment of a regular meeting arrangement between FMS MOPICs and Directors Generals in ministries in each FMS. 
2.6. Establishment of a regular meeting platform for FMS and development &amp; humanitarian agencies for alignment of assistance</t>
    </r>
  </si>
  <si>
    <r>
      <t>. 2.1.</t>
    </r>
    <r>
      <rPr>
        <b/>
        <sz val="10"/>
        <color theme="4"/>
        <rFont val="Calibri"/>
        <family val="2"/>
        <scheme val="minor"/>
      </rPr>
      <t xml:space="preserve"> NCD meetings are less frequent.</t>
    </r>
  </si>
  <si>
    <r>
      <t>2.2. AIMS developed and launched</t>
    </r>
    <r>
      <rPr>
        <b/>
        <sz val="10"/>
        <color theme="4"/>
        <rFont val="Calibri"/>
        <family val="2"/>
        <scheme val="minor"/>
      </rPr>
      <t xml:space="preserve"> but not factional </t>
    </r>
  </si>
  <si>
    <r>
      <t>Field visits and mission reports</t>
    </r>
    <r>
      <rPr>
        <b/>
        <sz val="10"/>
        <rFont val="Calibri"/>
        <family val="2"/>
        <scheme val="minor"/>
      </rPr>
      <t xml:space="preserve"> </t>
    </r>
  </si>
  <si>
    <t>Field visits and mission reports</t>
  </si>
  <si>
    <t xml:space="preserve">Methods of Data Collection </t>
  </si>
  <si>
    <t xml:space="preserve">TPM Questionnaires, Checklist </t>
  </si>
  <si>
    <t>FGDs &amp;KIIs</t>
  </si>
  <si>
    <t xml:space="preserve">Field Observations </t>
  </si>
  <si>
    <t>Field Observations, FGDs &amp; KIIs</t>
  </si>
  <si>
    <t>00015</t>
  </si>
  <si>
    <t>PIP Planning</t>
  </si>
  <si>
    <t>00125664</t>
  </si>
  <si>
    <t>00119970</t>
  </si>
  <si>
    <t>yes</t>
  </si>
  <si>
    <t>Travel</t>
  </si>
  <si>
    <t>Year : 2022</t>
  </si>
  <si>
    <t>National Advisory support for gender statistics/Environment&amp;Governance</t>
  </si>
  <si>
    <t>Advisory support Environmental statistics International (50 days)</t>
  </si>
  <si>
    <t>Advisory support Environmental statistics National (50 days)</t>
  </si>
  <si>
    <t>GMS Swiss</t>
  </si>
  <si>
    <t xml:space="preserve">Advisory support </t>
  </si>
  <si>
    <t xml:space="preserve">Workshops-  First meeting for SDGs committee </t>
  </si>
  <si>
    <t>Workshops - First Voluantry Local Review for FGS</t>
  </si>
  <si>
    <t xml:space="preserve">Workshops - Second Voluantry Local Review for Civil Society and private sector </t>
  </si>
  <si>
    <t xml:space="preserve">Workshops - Final Voluntary Local Review for All </t>
  </si>
  <si>
    <t>Advisory support - SDG coordinator (4000 per month for 12 months)</t>
  </si>
  <si>
    <t>Advisory support - Data Analyst (3500 per month 12 months)</t>
  </si>
  <si>
    <t>Advisory support - Monitoring and evaluation Officer (3000 per month 12 month)</t>
  </si>
  <si>
    <t>Advisory support - Temporary Communication and Inforgraphic Specialist (3000 per month 7 months)</t>
  </si>
  <si>
    <t>Advisory support - Temporary report writing specialist (8000 per month 7 months)</t>
  </si>
  <si>
    <t>Advisory support - Project assistant (1500 per month 12 months)</t>
  </si>
  <si>
    <t>Travel costs within country (flights and perdiem)</t>
  </si>
  <si>
    <t xml:space="preserve">Travel costs for UN-NYHQ Presenation (5 member delegation) </t>
  </si>
  <si>
    <t>Production of a documentary clips on SDG for VNR</t>
  </si>
  <si>
    <t xml:space="preserve">Publication of Somalia SDG/VNR Report </t>
  </si>
  <si>
    <t>Miscellaneous Cost - bank charges, office utilities (water, electricity, internet, security guards)</t>
  </si>
  <si>
    <t>SNBS</t>
  </si>
  <si>
    <t>71800 - Contractual Services‐ImpPartn</t>
  </si>
  <si>
    <t>71300 - National Consultant</t>
  </si>
  <si>
    <t>64300/74500 - DPC</t>
  </si>
  <si>
    <t>75100 - GMS</t>
  </si>
  <si>
    <t>74200 - Printing, Publications</t>
  </si>
  <si>
    <t>Miscellaneous - bank charge</t>
  </si>
  <si>
    <t xml:space="preserve">- Action: Operationalization of NDP9 for FMS to develop annual plans with clear reporting mechanism </t>
  </si>
  <si>
    <t>- Action: Advisory support on operationalization of NDP9 (4000 per month 6 months)</t>
  </si>
  <si>
    <t>- Action: Miscellaneous - bank charge</t>
  </si>
  <si>
    <t>Funded 2022</t>
  </si>
  <si>
    <t>Un-Funded 2022</t>
  </si>
  <si>
    <t>Advisory support AIMS (50 days)*800</t>
  </si>
  <si>
    <t>Advisory support (1 person, 6 months)</t>
  </si>
  <si>
    <t>Advisory support (Social development Pillar lead, 6 months)</t>
  </si>
  <si>
    <t>Advisory support (Resilience Pillar lead, 6 months)</t>
  </si>
  <si>
    <t>Advisory support (Economic Development Pillar lead, 6 months)</t>
  </si>
  <si>
    <t>Advisory support (Gender and inclusivity lead, 6 months)</t>
  </si>
  <si>
    <t>Advisory support (Lawyer/Legal Expert, 6 months)</t>
  </si>
  <si>
    <t>Advisory support for Internal Audit Specialist 6 months</t>
  </si>
  <si>
    <t>Advisory support for Shocks and Risk Reduction Specialist 6 months</t>
  </si>
  <si>
    <t>AIMS management (manager, 6 months)</t>
  </si>
  <si>
    <t>AIMS management (2 assistants, 6 months)</t>
  </si>
  <si>
    <t>Principle Advisor (5000 USD 6 month)</t>
  </si>
  <si>
    <t xml:space="preserve">2 Senior Advisors (6 months) </t>
  </si>
  <si>
    <t xml:space="preserve">3 Interns (6  months) </t>
  </si>
  <si>
    <t>Advisory support for AEGIS prodoc development (30 Days/800 USD)</t>
  </si>
  <si>
    <t>Facilitate exposure to international and South –South /triangular cooperation best practices, study tour</t>
  </si>
  <si>
    <t xml:space="preserve">- Action: Planning specialist (drafting PRODOC planning) </t>
  </si>
  <si>
    <t>- Action: Advisory support (30days)/USD 800</t>
  </si>
  <si>
    <t>- Action: Advisory support (30 days)</t>
  </si>
  <si>
    <t>- Action: Recovery &amp; Resilience Coordinator</t>
  </si>
  <si>
    <t>- Action: Communication and reporting specialist to be contracted to design and beautify reports, brochures, social media outreach, etc. (output 1, 3 and national event)</t>
  </si>
  <si>
    <t>Activity Result 6.2 – SWG on resilience and food security convenes broad range of stakeholders to address specific coordination challenges related to R&amp;R</t>
  </si>
  <si>
    <t>- Action:  Convene at least 3 SWG meetings, prepare minutes and actions/decisions and ensure follow up at next SWG meeting and National launching of SWG Final Report</t>
  </si>
  <si>
    <t>Activity Result 6.3 - Support for internal (FGS-FMS) government coordination and joint planning ahead of and following key working group meetings</t>
  </si>
  <si>
    <t>- Action: One 2-page report summarizing where internal gov’t coordination has improved and where it could be further strengthened + documentation collected from the internal coordination process and a documentary of the work on the facility on recovery and resilience</t>
  </si>
  <si>
    <t>Activity Result 6.4 - On demand, light touch analytical and guidance notes on R&amp;R themes</t>
  </si>
  <si>
    <t>- Action: 4 2-pagers produced, translated in both English and Somali, and posted on MoPIED website-2-pagers could be used to present latest AIMS data on an R&amp;R theme, review recently produced planning framework and explore linkages with other planning tools, examine cross-cutting theme e.g., durable solutions in relation to a specific shock)</t>
  </si>
  <si>
    <t>Activity Result 6.5 - Government-led capacity building for use of coordination tools</t>
  </si>
  <si>
    <t>- Action: 4 info sessions (half of AIMS)
2 1-page “quick guides” produced in English and Somali- quick guides could cover e.g., the aid architecture, key messages and definitions on UCS agenda, MAF process, intro to durable solutions agenda, etc.)</t>
  </si>
  <si>
    <t>Portfolio Operations Manager P5 (25%)</t>
  </si>
  <si>
    <t>Portfolio Operations Specialist P3 (25%)</t>
  </si>
  <si>
    <t>Portfolio M&amp;E and reporting officer P2 (100%)</t>
  </si>
  <si>
    <t>Portfolio Operations Assistant (NUNV/SC7)</t>
  </si>
  <si>
    <t>Laura</t>
  </si>
  <si>
    <t>Rio</t>
  </si>
  <si>
    <t>Tendai</t>
  </si>
  <si>
    <t>Chabvuta</t>
  </si>
  <si>
    <t>Abdala</t>
  </si>
  <si>
    <t>Abdulkadir</t>
  </si>
  <si>
    <t>NUNV</t>
  </si>
  <si>
    <t>71500 - UNV</t>
  </si>
  <si>
    <t>Rent</t>
  </si>
  <si>
    <t>TOTAL DPC WB 12% as per the agreement</t>
  </si>
  <si>
    <t>TOTAL GMS WB 8%</t>
  </si>
  <si>
    <t>TOTAL DPC of 12% WB for the total USD 456,440</t>
  </si>
  <si>
    <t xml:space="preserve"> GMS WB for the total USD456,440</t>
  </si>
  <si>
    <t>Funded - 2022</t>
  </si>
  <si>
    <t>On-budget: 1,977,224</t>
  </si>
  <si>
    <t>Total Budget: 1,977,224</t>
  </si>
  <si>
    <t>Activity 2.2.4</t>
  </si>
  <si>
    <t>Activity5</t>
  </si>
  <si>
    <t>drafting PRODOC planning Somaliland</t>
  </si>
  <si>
    <t>VNR</t>
  </si>
  <si>
    <t>AIMS</t>
  </si>
  <si>
    <t xml:space="preserve">Advisory support for AEGIS prodoc development </t>
  </si>
  <si>
    <t>drafting PRODOC planning Somalia</t>
  </si>
  <si>
    <t>PROCUREMENT PLAN FOR - 2022</t>
  </si>
  <si>
    <t>Human Resources Plan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</si>
</sst>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_(&quot;$&quot;* \(#,##0.00\);_(&quot;$&quot;* &quot;-&quot;??_);_(@_)"/>
    <numFmt numFmtId="43" formatCode="_(* #,##0.00_);_(* \(#,##0.00\);_(* &quot;-&quot;??_);_(@_)"/>
    <numFmt numFmtId="164" formatCode="[$-409]mmm\-yy;@"/>
    <numFmt numFmtId="165" formatCode="_(* #,##0_);_(* \(#,##0\);_(* &quot;-&quot;??_);_(@_)"/>
    <numFmt numFmtId="166" formatCode="&quot;$&quot;#,##0.00;[Red]&quot;$&quot;#,##0.00"/>
    <numFmt numFmtId="167" formatCode="&quot;$&quot;#,##0;[Red]&quot;$&quot;#,##0"/>
    <numFmt numFmtId="168" formatCode="_-* #,##0.00_-;\-* #,##0.00_-;_-* &quot;-&quot;??_-;_-@_-"/>
  </numFmts>
  <fonts count="4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b/>
      <sz val="72"/>
      <color rgb="FFFF0000"/>
      <name val="Calibri"/>
      <family val="2"/>
      <scheme val="minor"/>
    </font>
    <font>
      <b/>
      <i/>
      <sz val="14"/>
      <color theme="1"/>
      <name val="Calibri"/>
      <family val="2"/>
      <scheme val="minor"/>
    </font>
    <font>
      <sz val="10"/>
      <color theme="1"/>
      <name val="Calibri"/>
      <family val="2"/>
      <scheme val="minor"/>
    </font>
    <font>
      <sz val="10"/>
      <color rgb="FFFF0000"/>
      <name val="Calibri"/>
      <family val="2"/>
      <scheme val="minor"/>
    </font>
    <font>
      <sz val="10"/>
      <color rgb="FFC00000"/>
      <name val="Calibri"/>
      <family val="2"/>
      <scheme val="minor"/>
    </font>
    <font>
      <i/>
      <sz val="10"/>
      <color theme="1"/>
      <name val="Calibri"/>
      <family val="2"/>
      <scheme val="minor"/>
    </font>
    <font>
      <b/>
      <sz val="10"/>
      <color theme="1"/>
      <name val="Calibri"/>
      <family val="2"/>
      <scheme val="minor"/>
    </font>
    <font>
      <b/>
      <i/>
      <sz val="10"/>
      <color theme="1"/>
      <name val="Calibri"/>
      <family val="2"/>
      <scheme val="minor"/>
    </font>
    <font>
      <sz val="10"/>
      <color theme="0"/>
      <name val="Calibri"/>
      <family val="2"/>
      <scheme val="minor"/>
    </font>
    <font>
      <i/>
      <sz val="10"/>
      <color theme="0"/>
      <name val="Calibri"/>
      <family val="2"/>
      <scheme val="minor"/>
    </font>
    <font>
      <b/>
      <sz val="10"/>
      <color theme="0"/>
      <name val="Calibri"/>
      <family val="2"/>
      <scheme val="minor"/>
    </font>
    <font>
      <sz val="9"/>
      <color theme="1"/>
      <name val="Calibri"/>
      <family val="2"/>
      <scheme val="minor"/>
    </font>
    <font>
      <sz val="9"/>
      <color indexed="81"/>
      <name val="Tahoma"/>
      <family val="2"/>
    </font>
    <font>
      <b/>
      <sz val="9"/>
      <color indexed="81"/>
      <name val="Tahoma"/>
      <family val="2"/>
    </font>
    <font>
      <b/>
      <sz val="11"/>
      <color theme="0"/>
      <name val="Calibri"/>
      <family val="2"/>
      <scheme val="minor"/>
    </font>
    <font>
      <sz val="12"/>
      <color indexed="8"/>
      <name val="Calibri"/>
      <family val="2"/>
    </font>
    <font>
      <b/>
      <sz val="12"/>
      <color indexed="8"/>
      <name val="Calibri"/>
      <family val="2"/>
    </font>
    <font>
      <b/>
      <sz val="10"/>
      <color indexed="8"/>
      <name val="Calibri"/>
      <family val="2"/>
      <scheme val="minor"/>
    </font>
    <font>
      <sz val="10"/>
      <color indexed="8"/>
      <name val="Calibri"/>
      <family val="2"/>
      <scheme val="minor"/>
    </font>
    <font>
      <b/>
      <sz val="10"/>
      <color rgb="FFFF0000"/>
      <name val="Calibri"/>
      <family val="2"/>
      <scheme val="minor"/>
    </font>
    <font>
      <sz val="10"/>
      <name val="Calibri"/>
      <family val="2"/>
      <scheme val="minor"/>
    </font>
    <font>
      <b/>
      <sz val="11"/>
      <name val="Calibri"/>
      <family val="2"/>
      <scheme val="minor"/>
    </font>
    <font>
      <b/>
      <sz val="10"/>
      <name val="Calibri"/>
      <family val="2"/>
      <scheme val="minor"/>
    </font>
    <font>
      <sz val="10"/>
      <name val="Arial"/>
      <family val="2"/>
    </font>
    <font>
      <b/>
      <sz val="11"/>
      <color indexed="8"/>
      <name val="Calibri"/>
      <family val="2"/>
      <scheme val="minor"/>
    </font>
    <font>
      <b/>
      <sz val="14"/>
      <color indexed="8"/>
      <name val="Calibri"/>
      <family val="2"/>
      <scheme val="minor"/>
    </font>
    <font>
      <b/>
      <sz val="16"/>
      <color indexed="8"/>
      <name val="Calibri"/>
      <family val="2"/>
      <scheme val="minor"/>
    </font>
    <font>
      <sz val="10"/>
      <color rgb="FF000000"/>
      <name val="Calibri"/>
      <family val="2"/>
      <scheme val="minor"/>
    </font>
    <font>
      <b/>
      <u/>
      <sz val="10"/>
      <color indexed="8"/>
      <name val="Calibri"/>
      <family val="2"/>
      <scheme val="minor"/>
    </font>
    <font>
      <sz val="11"/>
      <name val="Calibri"/>
      <family val="2"/>
      <scheme val="minor"/>
    </font>
    <font>
      <b/>
      <sz val="12"/>
      <name val="Calibri"/>
      <family val="2"/>
      <scheme val="minor"/>
    </font>
    <font>
      <sz val="10"/>
      <color theme="5"/>
      <name val="Calibri"/>
      <family val="2"/>
      <scheme val="minor"/>
    </font>
    <font>
      <sz val="10"/>
      <color theme="9" tint="-0.249977111117893"/>
      <name val="Calibri"/>
      <family val="2"/>
      <scheme val="minor"/>
    </font>
    <font>
      <u/>
      <sz val="11"/>
      <color theme="1"/>
      <name val="Calibri"/>
      <family val="2"/>
      <scheme val="minor"/>
    </font>
    <font>
      <b/>
      <u val="singleAccounting"/>
      <sz val="11"/>
      <color theme="1"/>
      <name val="Calibri"/>
      <family val="2"/>
      <scheme val="minor"/>
    </font>
    <font>
      <b/>
      <sz val="8"/>
      <color rgb="FF000000"/>
      <name val="Calibri Light"/>
      <family val="2"/>
    </font>
    <font>
      <b/>
      <u val="singleAccounting"/>
      <sz val="11"/>
      <name val="Calibri"/>
      <family val="2"/>
      <scheme val="minor"/>
    </font>
    <font>
      <sz val="8"/>
      <name val="Calibri"/>
      <family val="2"/>
      <scheme val="minor"/>
    </font>
    <font>
      <sz val="11"/>
      <color rgb="FF000000"/>
      <name val="Calibri"/>
      <family val="2"/>
      <scheme val="minor"/>
    </font>
    <font>
      <i/>
      <sz val="10"/>
      <name val="Calibri"/>
      <family val="2"/>
      <scheme val="minor"/>
    </font>
    <font>
      <sz val="10"/>
      <color theme="4"/>
      <name val="Calibri"/>
      <family val="2"/>
      <scheme val="minor"/>
    </font>
    <font>
      <b/>
      <sz val="10"/>
      <color theme="4"/>
      <name val="Calibri"/>
      <family val="2"/>
      <scheme val="minor"/>
    </font>
    <font>
      <sz val="9"/>
      <color rgb="FF3C3C3C"/>
      <name val="Arial"/>
      <family val="2"/>
    </font>
  </fonts>
  <fills count="25">
    <fill>
      <patternFill patternType="none"/>
    </fill>
    <fill>
      <patternFill patternType="gray125"/>
    </fill>
    <fill>
      <patternFill patternType="solid">
        <fgColor rgb="FFFFC000"/>
        <bgColor indexed="64"/>
      </patternFill>
    </fill>
    <fill>
      <patternFill patternType="solid">
        <fgColor theme="0" tint="-0.14999847407452621"/>
        <bgColor indexed="64"/>
      </patternFill>
    </fill>
    <fill>
      <patternFill patternType="solid">
        <fgColor theme="2"/>
        <bgColor indexed="64"/>
      </patternFill>
    </fill>
    <fill>
      <patternFill patternType="solid">
        <fgColor rgb="FFFFFF00"/>
        <bgColor indexed="64"/>
      </patternFill>
    </fill>
    <fill>
      <patternFill patternType="solid">
        <fgColor theme="1"/>
        <bgColor indexed="64"/>
      </patternFill>
    </fill>
    <fill>
      <patternFill patternType="mediumGray">
        <bgColor theme="4" tint="-0.499984740745262"/>
      </patternFill>
    </fill>
    <fill>
      <patternFill patternType="solid">
        <fgColor theme="4" tint="0.79998168889431442"/>
        <bgColor indexed="64"/>
      </patternFill>
    </fill>
    <fill>
      <patternFill patternType="solid">
        <fgColor indexed="9"/>
        <bgColor indexed="64"/>
      </patternFill>
    </fill>
    <fill>
      <patternFill patternType="solid">
        <fgColor theme="0" tint="-0.499984740745262"/>
        <bgColor indexed="64"/>
      </patternFill>
    </fill>
    <fill>
      <patternFill patternType="solid">
        <fgColor theme="3" tint="0.79998168889431442"/>
        <bgColor indexed="64"/>
      </patternFill>
    </fill>
    <fill>
      <patternFill patternType="solid">
        <fgColor theme="0"/>
        <bgColor indexed="64"/>
      </patternFill>
    </fill>
    <fill>
      <patternFill patternType="solid">
        <fgColor rgb="FFFF9966"/>
        <bgColor indexed="64"/>
      </patternFill>
    </fill>
    <fill>
      <patternFill patternType="solid">
        <fgColor indexed="65"/>
        <bgColor indexed="64"/>
      </patternFill>
    </fill>
    <fill>
      <patternFill patternType="solid">
        <fgColor theme="0" tint="-0.34998626667073579"/>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2" tint="-0.249977111117893"/>
        <bgColor indexed="64"/>
      </patternFill>
    </fill>
    <fill>
      <patternFill patternType="solid">
        <fgColor theme="3" tint="0.39997558519241921"/>
        <bgColor indexed="64"/>
      </patternFill>
    </fill>
    <fill>
      <patternFill patternType="solid">
        <fgColor theme="9" tint="-0.499984740745262"/>
        <bgColor indexed="64"/>
      </patternFill>
    </fill>
    <fill>
      <patternFill patternType="solid">
        <fgColor theme="9" tint="-0.249977111117893"/>
        <bgColor indexed="64"/>
      </patternFill>
    </fill>
    <fill>
      <patternFill patternType="solid">
        <fgColor theme="3"/>
        <bgColor indexed="64"/>
      </patternFill>
    </fill>
    <fill>
      <patternFill patternType="solid">
        <fgColor theme="4" tint="0.39997558519241921"/>
        <bgColor indexed="64"/>
      </patternFill>
    </fill>
  </fills>
  <borders count="52">
    <border>
      <left/>
      <right/>
      <top/>
      <bottom/>
      <diagonal/>
    </border>
    <border>
      <left style="thin">
        <color indexed="64"/>
      </left>
      <right/>
      <top style="thin">
        <color indexed="64"/>
      </top>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diagonal/>
    </border>
    <border>
      <left/>
      <right style="hair">
        <color indexed="64"/>
      </right>
      <top style="hair">
        <color indexed="64"/>
      </top>
      <bottom/>
      <diagonal/>
    </border>
    <border>
      <left/>
      <right style="hair">
        <color indexed="64"/>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hair">
        <color indexed="64"/>
      </left>
      <right style="medium">
        <color indexed="64"/>
      </right>
      <top/>
      <bottom style="hair">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bottom style="thin">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4" fontId="27" fillId="0" borderId="0" applyFont="0" applyFill="0" applyBorder="0" applyAlignment="0" applyProtection="0"/>
    <xf numFmtId="0" fontId="1" fillId="0" borderId="0"/>
    <xf numFmtId="0" fontId="27" fillId="0" borderId="0"/>
  </cellStyleXfs>
  <cellXfs count="573">
    <xf numFmtId="0" fontId="0" fillId="0" borderId="0" xfId="0"/>
    <xf numFmtId="0" fontId="6" fillId="3" borderId="12" xfId="0" applyFont="1" applyFill="1" applyBorder="1" applyAlignment="1">
      <alignment horizontal="left" vertical="center" wrapText="1"/>
    </xf>
    <xf numFmtId="164" fontId="8" fillId="0" borderId="11" xfId="0" applyNumberFormat="1" applyFont="1" applyBorder="1" applyAlignment="1">
      <alignment horizontal="left" wrapText="1"/>
    </xf>
    <xf numFmtId="164" fontId="8" fillId="0" borderId="13" xfId="0" applyNumberFormat="1" applyFont="1" applyBorder="1" applyAlignment="1">
      <alignment horizontal="left" wrapText="1"/>
    </xf>
    <xf numFmtId="0" fontId="6" fillId="0" borderId="13" xfId="0" applyFont="1" applyBorder="1"/>
    <xf numFmtId="0" fontId="8" fillId="0" borderId="13" xfId="0" applyFont="1" applyBorder="1" applyAlignment="1">
      <alignment horizontal="center" wrapText="1"/>
    </xf>
    <xf numFmtId="0" fontId="7" fillId="0" borderId="13" xfId="0" applyFont="1" applyBorder="1" applyAlignment="1">
      <alignment wrapText="1"/>
    </xf>
    <xf numFmtId="0" fontId="11" fillId="4" borderId="11" xfId="0" applyFont="1" applyFill="1" applyBorder="1" applyAlignment="1">
      <alignment horizontal="center" vertical="center" wrapText="1"/>
    </xf>
    <xf numFmtId="164" fontId="6" fillId="4" borderId="20" xfId="0" applyNumberFormat="1" applyFont="1" applyFill="1" applyBorder="1" applyAlignment="1">
      <alignment horizontal="center" vertical="center" wrapText="1"/>
    </xf>
    <xf numFmtId="0" fontId="6" fillId="4" borderId="21" xfId="0" applyFont="1" applyFill="1" applyBorder="1" applyAlignment="1">
      <alignment horizontal="center" vertical="center" wrapText="1"/>
    </xf>
    <xf numFmtId="0" fontId="6" fillId="5" borderId="21" xfId="0" applyFont="1" applyFill="1" applyBorder="1" applyAlignment="1">
      <alignment horizontal="center" vertical="center"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center" vertical="center" wrapText="1"/>
    </xf>
    <xf numFmtId="0" fontId="6" fillId="5" borderId="25" xfId="0" applyFont="1" applyFill="1" applyBorder="1" applyAlignment="1">
      <alignment horizontal="center" vertical="center" wrapText="1"/>
    </xf>
    <xf numFmtId="0" fontId="10" fillId="0" borderId="6" xfId="0" applyFont="1" applyBorder="1" applyAlignment="1">
      <alignment vertical="top" wrapText="1"/>
    </xf>
    <xf numFmtId="0" fontId="6" fillId="0" borderId="27" xfId="0" quotePrefix="1" applyFont="1" applyBorder="1" applyAlignment="1">
      <alignment horizontal="left" vertical="top" wrapText="1"/>
    </xf>
    <xf numFmtId="164" fontId="6" fillId="0" borderId="28" xfId="0" applyNumberFormat="1" applyFont="1" applyBorder="1" applyAlignment="1">
      <alignment horizontal="center" vertical="center"/>
    </xf>
    <xf numFmtId="0" fontId="6" fillId="0" borderId="28" xfId="0" applyFont="1" applyBorder="1" applyAlignment="1">
      <alignment horizontal="center" vertical="center"/>
    </xf>
    <xf numFmtId="0" fontId="6" fillId="0" borderId="28" xfId="0" applyFont="1" applyBorder="1" applyAlignment="1">
      <alignment vertical="center"/>
    </xf>
    <xf numFmtId="165" fontId="6" fillId="0" borderId="29" xfId="1" applyNumberFormat="1" applyFont="1" applyBorder="1" applyAlignment="1">
      <alignment vertical="center"/>
    </xf>
    <xf numFmtId="0" fontId="0" fillId="5" borderId="0" xfId="0" applyFill="1"/>
    <xf numFmtId="0" fontId="6" fillId="0" borderId="6" xfId="0" applyFont="1" applyBorder="1" applyAlignment="1">
      <alignment vertical="top" wrapText="1"/>
    </xf>
    <xf numFmtId="0" fontId="6" fillId="0" borderId="31" xfId="0" applyFont="1" applyBorder="1" applyAlignment="1">
      <alignment vertical="center"/>
    </xf>
    <xf numFmtId="165" fontId="9" fillId="4" borderId="12" xfId="1" applyNumberFormat="1" applyFont="1" applyFill="1" applyBorder="1" applyAlignment="1">
      <alignment vertical="center"/>
    </xf>
    <xf numFmtId="0" fontId="6" fillId="0" borderId="27" xfId="0" quotePrefix="1" applyFont="1" applyBorder="1" applyAlignment="1">
      <alignment horizontal="justify" vertical="center" wrapText="1"/>
    </xf>
    <xf numFmtId="165" fontId="13" fillId="6" borderId="22" xfId="1" applyNumberFormat="1" applyFont="1" applyFill="1" applyBorder="1" applyAlignment="1">
      <alignment vertical="center"/>
    </xf>
    <xf numFmtId="165" fontId="14" fillId="7" borderId="19" xfId="0" applyNumberFormat="1" applyFont="1" applyFill="1" applyBorder="1" applyAlignment="1">
      <alignment horizontal="justify" vertical="center" wrapText="1"/>
    </xf>
    <xf numFmtId="164" fontId="6" fillId="4" borderId="33" xfId="0" applyNumberFormat="1" applyFont="1" applyFill="1" applyBorder="1" applyAlignment="1">
      <alignment horizontal="center" vertical="center" wrapText="1"/>
    </xf>
    <xf numFmtId="0" fontId="0" fillId="0" borderId="0" xfId="0" applyFont="1"/>
    <xf numFmtId="0" fontId="0" fillId="0" borderId="0" xfId="0" applyFont="1" applyAlignment="1">
      <alignment horizontal="center"/>
    </xf>
    <xf numFmtId="49" fontId="0" fillId="0" borderId="0" xfId="0" applyNumberFormat="1" applyFont="1"/>
    <xf numFmtId="0" fontId="0" fillId="0" borderId="0" xfId="0" applyFont="1" applyAlignment="1">
      <alignment horizontal="right"/>
    </xf>
    <xf numFmtId="43" fontId="1" fillId="0" borderId="0" xfId="1" applyFont="1" applyAlignment="1">
      <alignment horizontal="right"/>
    </xf>
    <xf numFmtId="0" fontId="0" fillId="0" borderId="0" xfId="0" applyFont="1" applyAlignment="1">
      <alignment wrapText="1"/>
    </xf>
    <xf numFmtId="0" fontId="0" fillId="0" borderId="0" xfId="0" applyFont="1" applyBorder="1" applyAlignment="1">
      <alignment vertical="center" wrapText="1"/>
    </xf>
    <xf numFmtId="49" fontId="0" fillId="9" borderId="0" xfId="0" applyNumberFormat="1" applyFont="1" applyFill="1" applyBorder="1" applyAlignment="1">
      <alignment vertical="center" wrapText="1"/>
    </xf>
    <xf numFmtId="166" fontId="14" fillId="10" borderId="19" xfId="0" applyNumberFormat="1" applyFont="1" applyFill="1" applyBorder="1" applyAlignment="1">
      <alignment horizontal="right" vertical="center"/>
    </xf>
    <xf numFmtId="49" fontId="14" fillId="10" borderId="19" xfId="0" applyNumberFormat="1" applyFont="1" applyFill="1" applyBorder="1" applyAlignment="1">
      <alignment horizontal="right" vertical="center"/>
    </xf>
    <xf numFmtId="43" fontId="14" fillId="10" borderId="19" xfId="1" applyFont="1" applyFill="1" applyBorder="1" applyAlignment="1">
      <alignment horizontal="right" vertical="center"/>
    </xf>
    <xf numFmtId="49" fontId="21" fillId="11" borderId="19" xfId="0" applyNumberFormat="1" applyFont="1" applyFill="1" applyBorder="1" applyAlignment="1">
      <alignment vertical="center" wrapText="1"/>
    </xf>
    <xf numFmtId="49" fontId="21" fillId="11" borderId="19" xfId="0" applyNumberFormat="1" applyFont="1" applyFill="1" applyBorder="1" applyAlignment="1">
      <alignment horizontal="center" vertical="center" wrapText="1"/>
    </xf>
    <xf numFmtId="0" fontId="22" fillId="11" borderId="19" xfId="0" applyNumberFormat="1" applyFont="1" applyFill="1" applyBorder="1" applyAlignment="1">
      <alignment horizontal="center" vertical="center" wrapText="1"/>
    </xf>
    <xf numFmtId="49" fontId="22" fillId="11" borderId="19" xfId="0" quotePrefix="1" applyNumberFormat="1" applyFont="1" applyFill="1" applyBorder="1" applyAlignment="1">
      <alignment horizontal="center" vertical="center" wrapText="1"/>
    </xf>
    <xf numFmtId="49" fontId="22" fillId="11" borderId="19" xfId="0" applyNumberFormat="1" applyFont="1" applyFill="1" applyBorder="1" applyAlignment="1">
      <alignment horizontal="right" vertical="center" wrapText="1"/>
    </xf>
    <xf numFmtId="43" fontId="10" fillId="11" borderId="19" xfId="1" applyFont="1" applyFill="1" applyBorder="1" applyAlignment="1">
      <alignment horizontal="right"/>
    </xf>
    <xf numFmtId="0" fontId="24" fillId="12" borderId="19" xfId="0" applyNumberFormat="1" applyFont="1" applyFill="1" applyBorder="1" applyAlignment="1">
      <alignment horizontal="left" vertical="top" wrapText="1"/>
    </xf>
    <xf numFmtId="0" fontId="24" fillId="12" borderId="19" xfId="0" applyFont="1" applyFill="1" applyBorder="1" applyAlignment="1">
      <alignment horizontal="left" vertical="top" wrapText="1"/>
    </xf>
    <xf numFmtId="0" fontId="25" fillId="0" borderId="0" xfId="0" applyFont="1"/>
    <xf numFmtId="0" fontId="26" fillId="12" borderId="19" xfId="0" applyFont="1" applyFill="1" applyBorder="1" applyAlignment="1"/>
    <xf numFmtId="4" fontId="24" fillId="12" borderId="19" xfId="0" applyNumberFormat="1" applyFont="1" applyFill="1" applyBorder="1" applyAlignment="1">
      <alignment horizontal="left" vertical="top" wrapText="1"/>
    </xf>
    <xf numFmtId="15" fontId="24" fillId="12" borderId="19" xfId="0" applyNumberFormat="1" applyFont="1" applyFill="1" applyBorder="1" applyAlignment="1">
      <alignment horizontal="left" vertical="top" wrapText="1"/>
    </xf>
    <xf numFmtId="0" fontId="26" fillId="12" borderId="19" xfId="4" applyNumberFormat="1" applyFont="1" applyFill="1" applyBorder="1" applyAlignment="1">
      <alignment horizontal="center" vertical="center" wrapText="1"/>
    </xf>
    <xf numFmtId="49" fontId="26" fillId="12" borderId="19" xfId="4" applyNumberFormat="1" applyFont="1" applyFill="1" applyBorder="1" applyAlignment="1">
      <alignment horizontal="center" vertical="center" wrapText="1"/>
    </xf>
    <xf numFmtId="43" fontId="24" fillId="12" borderId="19" xfId="1" applyFont="1" applyFill="1" applyBorder="1" applyAlignment="1">
      <alignment vertical="top"/>
    </xf>
    <xf numFmtId="0" fontId="26" fillId="12" borderId="19" xfId="0" applyFont="1" applyFill="1" applyBorder="1" applyAlignment="1">
      <alignment horizontal="center" vertical="center" wrapText="1"/>
    </xf>
    <xf numFmtId="49" fontId="24" fillId="12" borderId="19" xfId="0" applyNumberFormat="1" applyFont="1" applyFill="1" applyBorder="1" applyAlignment="1">
      <alignment horizontal="center" vertical="center" wrapText="1"/>
    </xf>
    <xf numFmtId="0" fontId="6" fillId="12" borderId="19" xfId="5" applyFont="1" applyFill="1" applyBorder="1" applyAlignment="1">
      <alignment horizontal="left" vertical="center" wrapText="1"/>
    </xf>
    <xf numFmtId="0" fontId="26" fillId="3" borderId="19" xfId="0" applyFont="1" applyFill="1" applyBorder="1" applyAlignment="1"/>
    <xf numFmtId="4" fontId="26" fillId="3" borderId="19" xfId="0" applyNumberFormat="1" applyFont="1" applyFill="1" applyBorder="1" applyAlignment="1">
      <alignment horizontal="center" vertical="center" wrapText="1"/>
    </xf>
    <xf numFmtId="15" fontId="24" fillId="3" borderId="19" xfId="0" applyNumberFormat="1" applyFont="1" applyFill="1" applyBorder="1" applyAlignment="1">
      <alignment horizontal="left" vertical="top" wrapText="1"/>
    </xf>
    <xf numFmtId="0" fontId="26" fillId="3" borderId="19" xfId="4" applyNumberFormat="1" applyFont="1" applyFill="1" applyBorder="1" applyAlignment="1">
      <alignment horizontal="center" vertical="center" wrapText="1"/>
    </xf>
    <xf numFmtId="49" fontId="26" fillId="3" borderId="19" xfId="4" applyNumberFormat="1" applyFont="1" applyFill="1" applyBorder="1" applyAlignment="1">
      <alignment horizontal="center" vertical="center" wrapText="1"/>
    </xf>
    <xf numFmtId="0" fontId="26" fillId="3" borderId="19" xfId="0" applyFont="1" applyFill="1" applyBorder="1" applyAlignment="1">
      <alignment horizontal="right" vertical="center" wrapText="1"/>
    </xf>
    <xf numFmtId="43" fontId="24" fillId="3" borderId="19" xfId="1" applyFont="1" applyFill="1" applyBorder="1" applyAlignment="1">
      <alignment horizontal="center" vertical="center"/>
    </xf>
    <xf numFmtId="0" fontId="26" fillId="3" borderId="19" xfId="0" applyFont="1" applyFill="1" applyBorder="1" applyAlignment="1">
      <alignment horizontal="center" vertical="center" wrapText="1"/>
    </xf>
    <xf numFmtId="0" fontId="26" fillId="3" borderId="19" xfId="0" applyFont="1" applyFill="1" applyBorder="1" applyAlignment="1">
      <alignment horizontal="left" vertical="top" wrapText="1"/>
    </xf>
    <xf numFmtId="49" fontId="26" fillId="3" borderId="19" xfId="0" applyNumberFormat="1" applyFont="1" applyFill="1" applyBorder="1" applyAlignment="1">
      <alignment horizontal="center" vertical="center" wrapText="1"/>
    </xf>
    <xf numFmtId="0" fontId="26" fillId="11" borderId="19" xfId="0" applyFont="1" applyFill="1" applyBorder="1" applyAlignment="1"/>
    <xf numFmtId="4" fontId="26" fillId="11" borderId="19" xfId="0" applyNumberFormat="1" applyFont="1" applyFill="1" applyBorder="1" applyAlignment="1">
      <alignment horizontal="center" vertical="center" wrapText="1"/>
    </xf>
    <xf numFmtId="15" fontId="24" fillId="11" borderId="19" xfId="0" applyNumberFormat="1" applyFont="1" applyFill="1" applyBorder="1" applyAlignment="1">
      <alignment horizontal="left" vertical="top" wrapText="1"/>
    </xf>
    <xf numFmtId="0" fontId="26" fillId="11" borderId="19" xfId="4" applyNumberFormat="1" applyFont="1" applyFill="1" applyBorder="1" applyAlignment="1">
      <alignment horizontal="center" vertical="center" wrapText="1"/>
    </xf>
    <xf numFmtId="49" fontId="26" fillId="11" borderId="19" xfId="4" applyNumberFormat="1" applyFont="1" applyFill="1" applyBorder="1" applyAlignment="1">
      <alignment horizontal="center" vertical="center" wrapText="1"/>
    </xf>
    <xf numFmtId="0" fontId="26" fillId="11" borderId="19" xfId="0" applyFont="1" applyFill="1" applyBorder="1" applyAlignment="1">
      <alignment horizontal="right" vertical="center" wrapText="1"/>
    </xf>
    <xf numFmtId="43" fontId="24" fillId="11" borderId="19" xfId="1" applyFont="1" applyFill="1" applyBorder="1" applyAlignment="1">
      <alignment horizontal="center" vertical="center"/>
    </xf>
    <xf numFmtId="0" fontId="26" fillId="11" borderId="19" xfId="0" applyFont="1" applyFill="1" applyBorder="1" applyAlignment="1">
      <alignment horizontal="center" vertical="center" wrapText="1"/>
    </xf>
    <xf numFmtId="0" fontId="26" fillId="11" borderId="19" xfId="0" applyFont="1" applyFill="1" applyBorder="1" applyAlignment="1">
      <alignment horizontal="left" vertical="top" wrapText="1"/>
    </xf>
    <xf numFmtId="49" fontId="26" fillId="11" borderId="19" xfId="0" applyNumberFormat="1" applyFont="1" applyFill="1" applyBorder="1" applyAlignment="1">
      <alignment horizontal="center" vertical="center" wrapText="1"/>
    </xf>
    <xf numFmtId="43" fontId="24" fillId="12" borderId="19" xfId="1" applyFont="1" applyFill="1" applyBorder="1" applyAlignment="1">
      <alignment horizontal="center" vertical="center"/>
    </xf>
    <xf numFmtId="0" fontId="24" fillId="12" borderId="19" xfId="6" applyFont="1" applyFill="1" applyBorder="1" applyAlignment="1">
      <alignment horizontal="left" vertical="top" wrapText="1"/>
    </xf>
    <xf numFmtId="49" fontId="24" fillId="3" borderId="19" xfId="0" applyNumberFormat="1" applyFont="1" applyFill="1" applyBorder="1" applyAlignment="1">
      <alignment horizontal="center" vertical="center" wrapText="1"/>
    </xf>
    <xf numFmtId="17" fontId="24" fillId="12" borderId="19" xfId="0" applyNumberFormat="1" applyFont="1" applyFill="1" applyBorder="1" applyAlignment="1">
      <alignment horizontal="left" vertical="top" wrapText="1"/>
    </xf>
    <xf numFmtId="167" fontId="24" fillId="12" borderId="19" xfId="0" applyNumberFormat="1" applyFont="1" applyFill="1" applyBorder="1" applyAlignment="1">
      <alignment horizontal="left" vertical="top" wrapText="1"/>
    </xf>
    <xf numFmtId="43" fontId="24" fillId="12" borderId="19" xfId="1" applyFont="1" applyFill="1" applyBorder="1" applyAlignment="1">
      <alignment horizontal="center" vertical="center" wrapText="1"/>
    </xf>
    <xf numFmtId="0" fontId="28" fillId="13" borderId="19" xfId="0" applyFont="1" applyFill="1" applyBorder="1" applyAlignment="1">
      <alignment horizontal="center" vertical="center" wrapText="1"/>
    </xf>
    <xf numFmtId="4" fontId="28" fillId="13" borderId="19" xfId="0" applyNumberFormat="1" applyFont="1" applyFill="1" applyBorder="1" applyAlignment="1">
      <alignment horizontal="center" vertical="center" wrapText="1"/>
    </xf>
    <xf numFmtId="0" fontId="28" fillId="13" borderId="19" xfId="0" applyNumberFormat="1" applyFont="1" applyFill="1" applyBorder="1" applyAlignment="1">
      <alignment horizontal="center" vertical="center" wrapText="1"/>
    </xf>
    <xf numFmtId="49" fontId="28" fillId="13" borderId="19" xfId="0" applyNumberFormat="1" applyFont="1" applyFill="1" applyBorder="1" applyAlignment="1">
      <alignment horizontal="center" vertical="center" wrapText="1"/>
    </xf>
    <xf numFmtId="43" fontId="28" fillId="13" borderId="19" xfId="1" applyFont="1" applyFill="1" applyBorder="1" applyAlignment="1">
      <alignment horizontal="center" vertical="center" wrapText="1"/>
    </xf>
    <xf numFmtId="0" fontId="28" fillId="13" borderId="19" xfId="6" applyFont="1" applyFill="1" applyBorder="1" applyAlignment="1">
      <alignment vertical="center" wrapText="1"/>
    </xf>
    <xf numFmtId="0" fontId="28" fillId="13" borderId="19" xfId="6" applyFont="1" applyFill="1" applyBorder="1" applyAlignment="1">
      <alignment horizontal="right" vertical="center" wrapText="1"/>
    </xf>
    <xf numFmtId="0" fontId="28" fillId="13" borderId="19" xfId="6" applyFont="1" applyFill="1" applyBorder="1" applyAlignment="1">
      <alignment horizontal="center" vertical="center" wrapText="1"/>
    </xf>
    <xf numFmtId="0" fontId="6" fillId="0" borderId="0" xfId="0" applyFont="1" applyAlignment="1">
      <alignment horizontal="center" vertical="center"/>
    </xf>
    <xf numFmtId="0" fontId="6" fillId="0" borderId="0" xfId="0" applyFont="1" applyAlignment="1">
      <alignment horizontal="left" vertical="center"/>
    </xf>
    <xf numFmtId="0" fontId="24" fillId="0" borderId="0" xfId="0" applyFont="1" applyAlignment="1">
      <alignment horizontal="center" vertical="center"/>
    </xf>
    <xf numFmtId="43" fontId="6" fillId="0" borderId="0" xfId="1" applyFont="1" applyAlignment="1">
      <alignment horizontal="center" vertical="center"/>
    </xf>
    <xf numFmtId="165" fontId="6" fillId="0" borderId="0" xfId="0" applyNumberFormat="1" applyFont="1" applyAlignment="1">
      <alignment horizontal="center" vertical="center"/>
    </xf>
    <xf numFmtId="165" fontId="24" fillId="0" borderId="0" xfId="0" applyNumberFormat="1" applyFont="1" applyAlignment="1">
      <alignment horizontal="center" vertical="center"/>
    </xf>
    <xf numFmtId="0" fontId="6" fillId="14" borderId="0" xfId="0" applyFont="1" applyFill="1" applyAlignment="1">
      <alignment horizontal="center" vertical="center"/>
    </xf>
    <xf numFmtId="1" fontId="6" fillId="14" borderId="0" xfId="0" applyNumberFormat="1" applyFont="1" applyFill="1" applyAlignment="1">
      <alignment horizontal="center" vertical="center"/>
    </xf>
    <xf numFmtId="1" fontId="24" fillId="14" borderId="0" xfId="0" applyNumberFormat="1" applyFont="1" applyFill="1" applyAlignment="1">
      <alignment horizontal="center" vertical="center"/>
    </xf>
    <xf numFmtId="43" fontId="6" fillId="14" borderId="0" xfId="1" applyFont="1" applyFill="1" applyAlignment="1">
      <alignment horizontal="center" vertical="center"/>
    </xf>
    <xf numFmtId="0" fontId="31" fillId="14" borderId="0" xfId="0" applyFont="1" applyFill="1" applyAlignment="1">
      <alignment horizontal="left" vertical="center"/>
    </xf>
    <xf numFmtId="0" fontId="22" fillId="14" borderId="0" xfId="0" applyFont="1" applyFill="1" applyAlignment="1">
      <alignment horizontal="center" vertical="center"/>
    </xf>
    <xf numFmtId="43" fontId="24" fillId="14" borderId="0" xfId="1" applyFont="1" applyFill="1" applyAlignment="1">
      <alignment horizontal="center" vertical="center"/>
    </xf>
    <xf numFmtId="0" fontId="6" fillId="12" borderId="0" xfId="0" applyFont="1" applyFill="1" applyAlignment="1">
      <alignment horizontal="center" vertical="center"/>
    </xf>
    <xf numFmtId="0" fontId="24" fillId="12" borderId="0" xfId="0" applyFont="1" applyFill="1" applyAlignment="1">
      <alignment horizontal="center" vertical="center"/>
    </xf>
    <xf numFmtId="165" fontId="6" fillId="14" borderId="0" xfId="1" applyNumberFormat="1" applyFont="1" applyFill="1" applyAlignment="1">
      <alignment horizontal="center" vertical="center"/>
    </xf>
    <xf numFmtId="165" fontId="24" fillId="14" borderId="0" xfId="1" applyNumberFormat="1" applyFont="1" applyFill="1" applyAlignment="1">
      <alignment horizontal="center" vertical="center"/>
    </xf>
    <xf numFmtId="0" fontId="32" fillId="14" borderId="0" xfId="0" applyFont="1" applyFill="1" applyAlignment="1">
      <alignment horizontal="center" vertical="center"/>
    </xf>
    <xf numFmtId="43" fontId="22" fillId="14" borderId="0" xfId="1" applyFont="1" applyFill="1" applyAlignment="1">
      <alignment horizontal="center" vertical="center"/>
    </xf>
    <xf numFmtId="0" fontId="23" fillId="14" borderId="0" xfId="0" applyFont="1" applyFill="1" applyAlignment="1">
      <alignment horizontal="center" vertical="center"/>
    </xf>
    <xf numFmtId="165" fontId="23" fillId="14" borderId="0" xfId="1" applyNumberFormat="1" applyFont="1" applyFill="1" applyAlignment="1">
      <alignment horizontal="center" vertical="center"/>
    </xf>
    <xf numFmtId="165" fontId="26" fillId="14" borderId="0" xfId="1" applyNumberFormat="1" applyFont="1" applyFill="1" applyAlignment="1">
      <alignment horizontal="center" vertical="center"/>
    </xf>
    <xf numFmtId="0" fontId="26" fillId="14" borderId="0" xfId="0" applyFont="1" applyFill="1" applyAlignment="1">
      <alignment horizontal="center" vertical="center"/>
    </xf>
    <xf numFmtId="43" fontId="6" fillId="12" borderId="0" xfId="1" applyFont="1" applyFill="1" applyAlignment="1">
      <alignment horizontal="right" vertical="center"/>
    </xf>
    <xf numFmtId="0" fontId="6" fillId="12" borderId="0" xfId="0" applyFont="1" applyFill="1" applyAlignment="1">
      <alignment horizontal="right" vertical="center"/>
    </xf>
    <xf numFmtId="43" fontId="6" fillId="12" borderId="0" xfId="1" applyFont="1" applyFill="1" applyAlignment="1">
      <alignment horizontal="center" vertical="center"/>
    </xf>
    <xf numFmtId="0" fontId="10" fillId="14" borderId="0" xfId="0" applyFont="1" applyFill="1" applyAlignment="1">
      <alignment horizontal="center" vertical="center"/>
    </xf>
    <xf numFmtId="0" fontId="12" fillId="15" borderId="12" xfId="0" applyFont="1" applyFill="1" applyBorder="1" applyAlignment="1">
      <alignment horizontal="center" vertical="center"/>
    </xf>
    <xf numFmtId="0" fontId="12" fillId="15" borderId="13" xfId="0" applyFont="1" applyFill="1" applyBorder="1" applyAlignment="1">
      <alignment horizontal="center" vertical="center"/>
    </xf>
    <xf numFmtId="0" fontId="12" fillId="15" borderId="10" xfId="0" applyFont="1" applyFill="1" applyBorder="1" applyAlignment="1">
      <alignment horizontal="center" vertical="center"/>
    </xf>
    <xf numFmtId="165" fontId="26" fillId="15" borderId="13" xfId="1" applyNumberFormat="1" applyFont="1" applyFill="1" applyBorder="1" applyAlignment="1">
      <alignment horizontal="center" vertical="center"/>
    </xf>
    <xf numFmtId="165" fontId="24" fillId="15" borderId="13" xfId="1" applyNumberFormat="1" applyFont="1" applyFill="1" applyBorder="1" applyAlignment="1">
      <alignment horizontal="center" vertical="center"/>
    </xf>
    <xf numFmtId="0" fontId="26" fillId="15" borderId="13" xfId="0" applyFont="1" applyFill="1" applyBorder="1" applyAlignment="1">
      <alignment horizontal="center" vertical="center"/>
    </xf>
    <xf numFmtId="43" fontId="12" fillId="15" borderId="13" xfId="1" applyFont="1" applyFill="1" applyBorder="1" applyAlignment="1">
      <alignment horizontal="center" vertical="center"/>
    </xf>
    <xf numFmtId="15" fontId="6" fillId="12" borderId="16" xfId="0" applyNumberFormat="1" applyFont="1" applyFill="1" applyBorder="1" applyAlignment="1">
      <alignment horizontal="center" vertical="center" wrapText="1"/>
    </xf>
    <xf numFmtId="0" fontId="6" fillId="12" borderId="9" xfId="0" applyFont="1" applyFill="1" applyBorder="1" applyAlignment="1">
      <alignment horizontal="center" vertical="center" wrapText="1"/>
    </xf>
    <xf numFmtId="15" fontId="6" fillId="12" borderId="9" xfId="0" applyNumberFormat="1" applyFont="1" applyFill="1" applyBorder="1" applyAlignment="1">
      <alignment horizontal="center" vertical="center" wrapText="1"/>
    </xf>
    <xf numFmtId="49" fontId="6" fillId="12" borderId="19" xfId="0" applyNumberFormat="1" applyFont="1" applyFill="1" applyBorder="1" applyAlignment="1">
      <alignment horizontal="center" vertical="center" wrapText="1"/>
    </xf>
    <xf numFmtId="49" fontId="6" fillId="12" borderId="9" xfId="0" applyNumberFormat="1" applyFont="1" applyFill="1" applyBorder="1" applyAlignment="1">
      <alignment horizontal="center" vertical="center" wrapText="1"/>
    </xf>
    <xf numFmtId="43" fontId="24" fillId="12" borderId="9" xfId="1" applyFont="1" applyFill="1" applyBorder="1" applyAlignment="1">
      <alignment horizontal="center" vertical="center" wrapText="1"/>
    </xf>
    <xf numFmtId="0" fontId="6" fillId="12" borderId="16" xfId="0" applyFont="1" applyFill="1" applyBorder="1" applyAlignment="1">
      <alignment horizontal="center" vertical="center" wrapText="1"/>
    </xf>
    <xf numFmtId="0" fontId="6" fillId="12" borderId="19" xfId="0" applyFont="1" applyFill="1" applyBorder="1" applyAlignment="1">
      <alignment horizontal="left" vertical="center" wrapText="1"/>
    </xf>
    <xf numFmtId="0" fontId="6" fillId="3" borderId="9" xfId="0" applyFont="1" applyFill="1" applyBorder="1" applyAlignment="1">
      <alignment horizontal="center" vertical="center" wrapText="1"/>
    </xf>
    <xf numFmtId="1" fontId="10" fillId="3" borderId="9" xfId="0" applyNumberFormat="1" applyFont="1" applyFill="1" applyBorder="1" applyAlignment="1">
      <alignment horizontal="center" vertical="center" wrapText="1"/>
    </xf>
    <xf numFmtId="1" fontId="10" fillId="3" borderId="6" xfId="0" applyNumberFormat="1" applyFont="1" applyFill="1" applyBorder="1" applyAlignment="1">
      <alignment horizontal="center" vertical="center" wrapText="1"/>
    </xf>
    <xf numFmtId="1" fontId="10" fillId="3" borderId="1" xfId="0" applyNumberFormat="1" applyFont="1" applyFill="1" applyBorder="1" applyAlignment="1">
      <alignment horizontal="center" vertical="center" wrapText="1"/>
    </xf>
    <xf numFmtId="0" fontId="0" fillId="0" borderId="0" xfId="0" applyFont="1" applyAlignment="1">
      <alignment horizontal="center" vertical="center"/>
    </xf>
    <xf numFmtId="0" fontId="33" fillId="0" borderId="0" xfId="0" applyFont="1" applyAlignment="1">
      <alignment horizontal="center" vertical="center"/>
    </xf>
    <xf numFmtId="43" fontId="0" fillId="0" borderId="0" xfId="1" applyFont="1" applyAlignment="1">
      <alignment horizontal="center" vertical="center"/>
    </xf>
    <xf numFmtId="0" fontId="2" fillId="0" borderId="0" xfId="0" applyFont="1" applyAlignment="1">
      <alignment horizontal="center" vertical="center"/>
    </xf>
    <xf numFmtId="0" fontId="0" fillId="0" borderId="0" xfId="0" applyAlignment="1">
      <alignment horizontal="center"/>
    </xf>
    <xf numFmtId="43" fontId="0" fillId="0" borderId="0" xfId="0" applyNumberFormat="1"/>
    <xf numFmtId="43" fontId="0" fillId="0" borderId="0" xfId="1" applyFont="1"/>
    <xf numFmtId="43" fontId="25" fillId="16" borderId="35" xfId="0" applyNumberFormat="1" applyFont="1" applyFill="1" applyBorder="1"/>
    <xf numFmtId="43" fontId="25" fillId="16" borderId="35" xfId="0" applyNumberFormat="1" applyFont="1" applyFill="1" applyBorder="1" applyAlignment="1">
      <alignment horizontal="center"/>
    </xf>
    <xf numFmtId="0" fontId="25" fillId="16" borderId="35" xfId="0" applyFont="1" applyFill="1" applyBorder="1" applyAlignment="1">
      <alignment horizontal="center"/>
    </xf>
    <xf numFmtId="43" fontId="33" fillId="0" borderId="35" xfId="0" applyNumberFormat="1" applyFont="1" applyBorder="1"/>
    <xf numFmtId="43" fontId="25" fillId="17" borderId="35" xfId="0" applyNumberFormat="1" applyFont="1" applyFill="1" applyBorder="1" applyAlignment="1">
      <alignment horizontal="center"/>
    </xf>
    <xf numFmtId="43" fontId="25" fillId="17" borderId="35" xfId="0" applyNumberFormat="1" applyFont="1" applyFill="1" applyBorder="1" applyAlignment="1">
      <alignment horizontal="center" wrapText="1"/>
    </xf>
    <xf numFmtId="0" fontId="25" fillId="17" borderId="35" xfId="0" applyFont="1" applyFill="1" applyBorder="1" applyAlignment="1">
      <alignment horizontal="center" wrapText="1"/>
    </xf>
    <xf numFmtId="0" fontId="23" fillId="18" borderId="19" xfId="0" applyFont="1" applyFill="1" applyBorder="1" applyAlignment="1">
      <alignment wrapText="1"/>
    </xf>
    <xf numFmtId="0" fontId="23" fillId="18" borderId="19" xfId="0" applyFont="1" applyFill="1" applyBorder="1" applyAlignment="1">
      <alignment horizontal="left" vertical="center" wrapText="1"/>
    </xf>
    <xf numFmtId="0" fontId="23" fillId="18" borderId="19" xfId="0" applyFont="1" applyFill="1" applyBorder="1" applyAlignment="1">
      <alignment vertical="center" wrapText="1"/>
    </xf>
    <xf numFmtId="0" fontId="23" fillId="18" borderId="19" xfId="0" applyFont="1" applyFill="1" applyBorder="1" applyAlignment="1">
      <alignment vertical="top" wrapText="1"/>
    </xf>
    <xf numFmtId="0" fontId="6" fillId="18" borderId="19" xfId="0" applyFont="1" applyFill="1" applyBorder="1" applyAlignment="1">
      <alignment wrapText="1"/>
    </xf>
    <xf numFmtId="0" fontId="6" fillId="18" borderId="19" xfId="0" applyFont="1" applyFill="1" applyBorder="1" applyAlignment="1">
      <alignment vertical="center" wrapText="1"/>
    </xf>
    <xf numFmtId="0" fontId="23" fillId="18" borderId="30" xfId="0" applyFont="1" applyFill="1" applyBorder="1" applyAlignment="1">
      <alignment horizontal="left" vertical="center" wrapText="1"/>
    </xf>
    <xf numFmtId="1" fontId="23" fillId="18" borderId="19" xfId="0" applyNumberFormat="1" applyFont="1" applyFill="1" applyBorder="1" applyAlignment="1">
      <alignment vertical="center" wrapText="1"/>
    </xf>
    <xf numFmtId="9" fontId="23" fillId="18" borderId="19" xfId="0" applyNumberFormat="1" applyFont="1" applyFill="1" applyBorder="1" applyAlignment="1">
      <alignment vertical="center" wrapText="1"/>
    </xf>
    <xf numFmtId="9" fontId="6" fillId="18" borderId="19" xfId="0" applyNumberFormat="1" applyFont="1" applyFill="1" applyBorder="1" applyAlignment="1">
      <alignment vertical="center" wrapText="1"/>
    </xf>
    <xf numFmtId="0" fontId="23" fillId="18" borderId="16" xfId="0" applyFont="1" applyFill="1" applyBorder="1" applyAlignment="1">
      <alignment horizontal="left" vertical="top" wrapText="1"/>
    </xf>
    <xf numFmtId="0" fontId="7" fillId="18" borderId="19" xfId="0" applyFont="1" applyFill="1" applyBorder="1" applyAlignment="1">
      <alignment wrapText="1"/>
    </xf>
    <xf numFmtId="0" fontId="7" fillId="18" borderId="30" xfId="0" applyFont="1" applyFill="1" applyBorder="1" applyAlignment="1">
      <alignment horizontal="left" vertical="center" wrapText="1"/>
    </xf>
    <xf numFmtId="0" fontId="7" fillId="18" borderId="19" xfId="0" applyFont="1" applyFill="1" applyBorder="1" applyAlignment="1">
      <alignment vertical="center" wrapText="1"/>
    </xf>
    <xf numFmtId="0" fontId="23" fillId="18" borderId="16" xfId="0" applyFont="1" applyFill="1" applyBorder="1" applyAlignment="1">
      <alignment horizontal="left" vertical="center" wrapText="1"/>
    </xf>
    <xf numFmtId="0" fontId="7" fillId="18" borderId="30" xfId="0" applyFont="1" applyFill="1" applyBorder="1" applyAlignment="1">
      <alignment horizontal="left" vertical="top" wrapText="1"/>
    </xf>
    <xf numFmtId="0" fontId="23" fillId="18" borderId="30" xfId="0" applyFont="1" applyFill="1" applyBorder="1" applyAlignment="1">
      <alignment horizontal="center" vertical="center" wrapText="1"/>
    </xf>
    <xf numFmtId="0" fontId="23" fillId="18" borderId="26" xfId="0" applyFont="1" applyFill="1" applyBorder="1" applyAlignment="1">
      <alignment vertical="center" wrapText="1"/>
    </xf>
    <xf numFmtId="0" fontId="23" fillId="18" borderId="26" xfId="0" applyFont="1" applyFill="1" applyBorder="1" applyAlignment="1">
      <alignment vertical="top" wrapText="1"/>
    </xf>
    <xf numFmtId="0" fontId="35" fillId="18" borderId="19" xfId="0" applyFont="1" applyFill="1" applyBorder="1" applyAlignment="1">
      <alignment vertical="center" wrapText="1"/>
    </xf>
    <xf numFmtId="0" fontId="23" fillId="8" borderId="19" xfId="0" applyFont="1" applyFill="1" applyBorder="1" applyAlignment="1">
      <alignment wrapText="1"/>
    </xf>
    <xf numFmtId="0" fontId="23" fillId="8" borderId="30" xfId="0" applyFont="1" applyFill="1" applyBorder="1" applyAlignment="1">
      <alignment horizontal="center" vertical="center" wrapText="1"/>
    </xf>
    <xf numFmtId="0" fontId="23" fillId="8" borderId="19" xfId="0" applyFont="1" applyFill="1" applyBorder="1" applyAlignment="1">
      <alignment vertical="center" wrapText="1"/>
    </xf>
    <xf numFmtId="0" fontId="23" fillId="8" borderId="19" xfId="0" applyFont="1" applyFill="1" applyBorder="1" applyAlignment="1">
      <alignment vertical="top" wrapText="1"/>
    </xf>
    <xf numFmtId="0" fontId="23" fillId="8" borderId="30" xfId="0" applyFont="1" applyFill="1" applyBorder="1" applyAlignment="1">
      <alignment horizontal="left" vertical="center" wrapText="1"/>
    </xf>
    <xf numFmtId="0" fontId="6" fillId="8" borderId="19" xfId="0" applyFont="1" applyFill="1" applyBorder="1" applyAlignment="1">
      <alignment wrapText="1"/>
    </xf>
    <xf numFmtId="0" fontId="10" fillId="8" borderId="19" xfId="0" applyFont="1" applyFill="1" applyBorder="1" applyAlignment="1">
      <alignment vertical="center" wrapText="1"/>
    </xf>
    <xf numFmtId="0" fontId="6" fillId="8" borderId="19" xfId="0" applyFont="1" applyFill="1" applyBorder="1" applyAlignment="1">
      <alignment vertical="center" wrapText="1"/>
    </xf>
    <xf numFmtId="0" fontId="23" fillId="8" borderId="30" xfId="0" applyFont="1" applyFill="1" applyBorder="1" applyAlignment="1">
      <alignment vertical="center" wrapText="1"/>
    </xf>
    <xf numFmtId="0" fontId="23" fillId="8" borderId="16" xfId="0" applyFont="1" applyFill="1" applyBorder="1" applyAlignment="1">
      <alignment horizontal="left" vertical="center" wrapText="1"/>
    </xf>
    <xf numFmtId="0" fontId="23" fillId="8" borderId="16" xfId="0" applyFont="1" applyFill="1" applyBorder="1" applyAlignment="1">
      <alignment horizontal="left" vertical="top" wrapText="1"/>
    </xf>
    <xf numFmtId="0" fontId="6" fillId="8" borderId="16" xfId="0" applyFont="1" applyFill="1" applyBorder="1" applyAlignment="1">
      <alignment vertical="center" wrapText="1"/>
    </xf>
    <xf numFmtId="0" fontId="6" fillId="8" borderId="30" xfId="0" applyFont="1" applyFill="1" applyBorder="1" applyAlignment="1">
      <alignment vertical="center" wrapText="1"/>
    </xf>
    <xf numFmtId="0" fontId="6" fillId="8" borderId="26" xfId="0" applyFont="1" applyFill="1" applyBorder="1" applyAlignment="1">
      <alignment vertical="center" wrapText="1"/>
    </xf>
    <xf numFmtId="0" fontId="23" fillId="18" borderId="26" xfId="0" applyFont="1" applyFill="1" applyBorder="1" applyAlignment="1">
      <alignment horizontal="center" vertical="center" wrapText="1"/>
    </xf>
    <xf numFmtId="0" fontId="23" fillId="18" borderId="19" xfId="0" applyFont="1" applyFill="1" applyBorder="1" applyAlignment="1">
      <alignment horizontal="center" vertical="center" wrapText="1"/>
    </xf>
    <xf numFmtId="0" fontId="23" fillId="8" borderId="26" xfId="0" applyFont="1" applyFill="1" applyBorder="1" applyAlignment="1">
      <alignment horizontal="center" vertical="center" wrapText="1"/>
    </xf>
    <xf numFmtId="0" fontId="23" fillId="8" borderId="19" xfId="0" applyFont="1" applyFill="1" applyBorder="1" applyAlignment="1">
      <alignment horizontal="left" vertical="center" wrapText="1"/>
    </xf>
    <xf numFmtId="0" fontId="23" fillId="8" borderId="30" xfId="0" applyFont="1" applyFill="1" applyBorder="1" applyAlignment="1">
      <alignment horizontal="left" vertical="top" wrapText="1"/>
    </xf>
    <xf numFmtId="0" fontId="6" fillId="8" borderId="19" xfId="0" applyFont="1" applyFill="1" applyBorder="1" applyAlignment="1">
      <alignment horizontal="left" vertical="center" wrapText="1"/>
    </xf>
    <xf numFmtId="0" fontId="6" fillId="19" borderId="19" xfId="0" applyFont="1" applyFill="1" applyBorder="1" applyAlignment="1">
      <alignment horizontal="center" wrapText="1"/>
    </xf>
    <xf numFmtId="0" fontId="0" fillId="0" borderId="0" xfId="0" applyBorder="1"/>
    <xf numFmtId="43" fontId="0" fillId="0" borderId="0" xfId="1" applyFont="1" applyBorder="1"/>
    <xf numFmtId="10" fontId="0" fillId="0" borderId="0" xfId="3" applyNumberFormat="1" applyFont="1" applyBorder="1" applyAlignment="1">
      <alignment horizontal="center"/>
    </xf>
    <xf numFmtId="43" fontId="0" fillId="0" borderId="0" xfId="0" applyNumberFormat="1" applyBorder="1"/>
    <xf numFmtId="43" fontId="2" fillId="20" borderId="0" xfId="1" applyFont="1" applyFill="1" applyBorder="1"/>
    <xf numFmtId="10" fontId="2" fillId="20" borderId="0" xfId="3" applyNumberFormat="1" applyFont="1" applyFill="1" applyBorder="1" applyAlignment="1">
      <alignment horizontal="center"/>
    </xf>
    <xf numFmtId="0" fontId="2" fillId="20" borderId="0" xfId="0" applyFont="1" applyFill="1" applyBorder="1"/>
    <xf numFmtId="0" fontId="2" fillId="0" borderId="0" xfId="0" applyFont="1" applyBorder="1"/>
    <xf numFmtId="43" fontId="2" fillId="0" borderId="0" xfId="0" applyNumberFormat="1" applyFont="1" applyBorder="1"/>
    <xf numFmtId="43" fontId="2" fillId="0" borderId="0" xfId="1" applyFont="1" applyBorder="1"/>
    <xf numFmtId="10" fontId="0" fillId="0" borderId="0" xfId="0" applyNumberFormat="1" applyBorder="1"/>
    <xf numFmtId="10" fontId="0" fillId="0" borderId="0" xfId="3" applyNumberFormat="1" applyFont="1" applyBorder="1"/>
    <xf numFmtId="168" fontId="0" fillId="0" borderId="0" xfId="0" applyNumberFormat="1" applyBorder="1"/>
    <xf numFmtId="43" fontId="0" fillId="8" borderId="19" xfId="1" applyFont="1" applyFill="1" applyBorder="1"/>
    <xf numFmtId="10" fontId="0" fillId="8" borderId="19" xfId="3" applyNumberFormat="1" applyFont="1" applyFill="1" applyBorder="1" applyAlignment="1">
      <alignment horizontal="center"/>
    </xf>
    <xf numFmtId="0" fontId="0" fillId="8" borderId="19" xfId="0" applyFill="1" applyBorder="1"/>
    <xf numFmtId="43" fontId="0" fillId="0" borderId="19" xfId="1" applyFont="1" applyBorder="1"/>
    <xf numFmtId="10" fontId="0" fillId="0" borderId="19" xfId="3" applyNumberFormat="1" applyFont="1" applyBorder="1" applyAlignment="1">
      <alignment horizontal="center"/>
    </xf>
    <xf numFmtId="0" fontId="0" fillId="0" borderId="19" xfId="0" applyBorder="1"/>
    <xf numFmtId="43" fontId="18" fillId="21" borderId="19" xfId="1" applyFont="1" applyFill="1" applyBorder="1"/>
    <xf numFmtId="10" fontId="18" fillId="21" borderId="19" xfId="3" applyNumberFormat="1" applyFont="1" applyFill="1" applyBorder="1" applyAlignment="1">
      <alignment horizontal="center"/>
    </xf>
    <xf numFmtId="0" fontId="18" fillId="21" borderId="19" xfId="0" applyFont="1" applyFill="1" applyBorder="1"/>
    <xf numFmtId="43" fontId="1" fillId="0" borderId="19" xfId="1" applyFont="1" applyBorder="1"/>
    <xf numFmtId="10" fontId="1" fillId="0" borderId="19" xfId="3" applyNumberFormat="1" applyFont="1" applyBorder="1" applyAlignment="1">
      <alignment horizontal="center"/>
    </xf>
    <xf numFmtId="0" fontId="18" fillId="22" borderId="0" xfId="0" applyFont="1" applyFill="1" applyBorder="1"/>
    <xf numFmtId="0" fontId="37" fillId="0" borderId="0" xfId="0" applyFont="1" applyBorder="1"/>
    <xf numFmtId="43" fontId="18" fillId="23" borderId="0" xfId="1" applyFont="1" applyFill="1" applyBorder="1"/>
    <xf numFmtId="43" fontId="38" fillId="0" borderId="0" xfId="1" applyFont="1" applyBorder="1" applyAlignment="1">
      <alignment horizontal="center"/>
    </xf>
    <xf numFmtId="10" fontId="2" fillId="0" borderId="0" xfId="3" applyNumberFormat="1" applyFont="1" applyBorder="1" applyAlignment="1">
      <alignment horizontal="center"/>
    </xf>
    <xf numFmtId="43" fontId="24" fillId="11" borderId="19" xfId="1" applyFont="1" applyFill="1" applyBorder="1" applyAlignment="1">
      <alignment horizontal="center" vertical="center"/>
    </xf>
    <xf numFmtId="0" fontId="19" fillId="0" borderId="0" xfId="0" applyFont="1" applyBorder="1" applyAlignment="1">
      <alignment horizontal="left" wrapText="1"/>
    </xf>
    <xf numFmtId="0" fontId="0" fillId="0" borderId="0" xfId="0" applyFont="1" applyBorder="1"/>
    <xf numFmtId="0" fontId="6" fillId="0" borderId="28" xfId="0" quotePrefix="1" applyFont="1" applyBorder="1" applyAlignment="1">
      <alignment horizontal="center" vertical="center"/>
    </xf>
    <xf numFmtId="0" fontId="6" fillId="0" borderId="34" xfId="0" quotePrefix="1" applyFont="1" applyBorder="1" applyAlignment="1">
      <alignment horizontal="center" vertical="center"/>
    </xf>
    <xf numFmtId="0" fontId="39" fillId="0" borderId="19" xfId="0" applyFont="1" applyBorder="1"/>
    <xf numFmtId="0" fontId="6" fillId="0" borderId="32" xfId="0" applyFont="1" applyBorder="1" applyAlignment="1">
      <alignment horizontal="center" vertical="center"/>
    </xf>
    <xf numFmtId="0" fontId="6" fillId="0" borderId="19" xfId="0" quotePrefix="1" applyFont="1" applyBorder="1" applyAlignment="1">
      <alignment horizontal="left" vertical="top" wrapText="1"/>
    </xf>
    <xf numFmtId="0" fontId="6" fillId="0" borderId="19" xfId="0" quotePrefix="1" applyFont="1" applyBorder="1" applyAlignment="1">
      <alignment horizontal="justify" vertical="center" wrapText="1"/>
    </xf>
    <xf numFmtId="164" fontId="6" fillId="0" borderId="31" xfId="0" applyNumberFormat="1" applyFont="1" applyBorder="1" applyAlignment="1">
      <alignment horizontal="left" vertical="center"/>
    </xf>
    <xf numFmtId="0" fontId="25" fillId="5" borderId="0" xfId="0" applyFont="1" applyFill="1" applyBorder="1"/>
    <xf numFmtId="10" fontId="25" fillId="5" borderId="0" xfId="3" applyNumberFormat="1" applyFont="1" applyFill="1" applyBorder="1" applyAlignment="1">
      <alignment horizontal="center"/>
    </xf>
    <xf numFmtId="43" fontId="40" fillId="5" borderId="0" xfId="1" applyFont="1" applyFill="1" applyBorder="1"/>
    <xf numFmtId="0" fontId="25" fillId="0" borderId="19" xfId="0" applyFont="1" applyFill="1" applyBorder="1"/>
    <xf numFmtId="10" fontId="25" fillId="0" borderId="19" xfId="3" applyNumberFormat="1" applyFont="1" applyFill="1" applyBorder="1" applyAlignment="1">
      <alignment horizontal="center"/>
    </xf>
    <xf numFmtId="43" fontId="25" fillId="0" borderId="19" xfId="1" applyFont="1" applyFill="1" applyBorder="1"/>
    <xf numFmtId="43" fontId="25" fillId="0" borderId="0" xfId="0" applyNumberFormat="1" applyFont="1" applyFill="1" applyBorder="1"/>
    <xf numFmtId="0" fontId="24" fillId="0" borderId="19" xfId="0" quotePrefix="1" applyFont="1" applyBorder="1" applyAlignment="1">
      <alignment horizontal="left" vertical="top" wrapText="1"/>
    </xf>
    <xf numFmtId="0" fontId="6" fillId="5" borderId="33" xfId="0" applyFont="1" applyFill="1" applyBorder="1" applyAlignment="1">
      <alignment horizontal="center" vertical="center" wrapText="1"/>
    </xf>
    <xf numFmtId="0" fontId="42" fillId="12" borderId="19" xfId="0" applyFont="1" applyFill="1" applyBorder="1" applyAlignment="1">
      <alignment horizontal="justify" vertical="center" wrapText="1"/>
    </xf>
    <xf numFmtId="0" fontId="42" fillId="12" borderId="19" xfId="0" applyFont="1" applyFill="1" applyBorder="1" applyAlignment="1">
      <alignment horizontal="center" vertical="center" wrapText="1"/>
    </xf>
    <xf numFmtId="9" fontId="42" fillId="12" borderId="19" xfId="3" applyFont="1" applyFill="1" applyBorder="1" applyAlignment="1">
      <alignment horizontal="center" vertical="center" wrapText="1"/>
    </xf>
    <xf numFmtId="165" fontId="42" fillId="12" borderId="19" xfId="1" applyNumberFormat="1" applyFont="1" applyFill="1" applyBorder="1" applyAlignment="1">
      <alignment horizontal="center" vertical="center" wrapText="1"/>
    </xf>
    <xf numFmtId="0" fontId="6" fillId="0" borderId="28" xfId="0" quotePrefix="1" applyFont="1" applyBorder="1" applyAlignment="1">
      <alignment vertical="center"/>
    </xf>
    <xf numFmtId="0" fontId="33" fillId="0" borderId="35" xfId="0" quotePrefix="1" applyNumberFormat="1" applyFont="1" applyBorder="1"/>
    <xf numFmtId="165" fontId="0" fillId="0" borderId="0" xfId="0" applyNumberFormat="1"/>
    <xf numFmtId="0" fontId="24" fillId="0" borderId="16" xfId="0" applyFont="1" applyBorder="1" applyAlignment="1">
      <alignment vertical="center" wrapText="1"/>
    </xf>
    <xf numFmtId="44" fontId="24" fillId="3" borderId="15" xfId="2" applyFont="1" applyFill="1" applyBorder="1" applyAlignment="1">
      <alignment horizontal="left" vertical="center" wrapText="1"/>
    </xf>
    <xf numFmtId="0" fontId="24" fillId="3" borderId="16" xfId="0" applyFont="1" applyFill="1" applyBorder="1" applyAlignment="1">
      <alignment vertical="center"/>
    </xf>
    <xf numFmtId="0" fontId="24" fillId="0" borderId="11" xfId="0" applyFont="1" applyBorder="1" applyAlignment="1">
      <alignment horizontal="left" wrapText="1"/>
    </xf>
    <xf numFmtId="0" fontId="10" fillId="4" borderId="11" xfId="0" applyFont="1" applyFill="1" applyBorder="1" applyAlignment="1">
      <alignment horizontal="center" vertical="center" wrapText="1"/>
    </xf>
    <xf numFmtId="0" fontId="12" fillId="6" borderId="13" xfId="0" applyFont="1" applyFill="1" applyBorder="1" applyAlignment="1">
      <alignment horizontal="right" vertical="center" wrapText="1"/>
    </xf>
    <xf numFmtId="0" fontId="12" fillId="6" borderId="33" xfId="0" applyFont="1" applyFill="1" applyBorder="1" applyAlignment="1">
      <alignment horizontal="right" vertical="center" wrapText="1"/>
    </xf>
    <xf numFmtId="164" fontId="10" fillId="4" borderId="11" xfId="0" applyNumberFormat="1" applyFont="1" applyFill="1" applyBorder="1" applyAlignment="1">
      <alignment horizontal="center" vertical="center" wrapText="1"/>
    </xf>
    <xf numFmtId="164" fontId="10" fillId="4" borderId="13" xfId="0" applyNumberFormat="1" applyFont="1" applyFill="1" applyBorder="1" applyAlignment="1">
      <alignment horizontal="center" vertical="center" wrapText="1"/>
    </xf>
    <xf numFmtId="164" fontId="10" fillId="4" borderId="12" xfId="0" applyNumberFormat="1" applyFont="1" applyFill="1" applyBorder="1" applyAlignment="1">
      <alignment horizontal="center" vertical="center" wrapText="1"/>
    </xf>
    <xf numFmtId="0" fontId="33" fillId="5" borderId="0" xfId="0" applyFont="1" applyFill="1"/>
    <xf numFmtId="0" fontId="33" fillId="0" borderId="0" xfId="0" applyFont="1"/>
    <xf numFmtId="0" fontId="24" fillId="0" borderId="0" xfId="0" applyFont="1" applyFill="1" applyBorder="1" applyAlignment="1">
      <alignment horizontal="left" vertical="center" wrapText="1"/>
    </xf>
    <xf numFmtId="0" fontId="24" fillId="0" borderId="14" xfId="0" applyFont="1" applyBorder="1" applyAlignment="1">
      <alignment vertical="top" wrapText="1"/>
    </xf>
    <xf numFmtId="0" fontId="24" fillId="0" borderId="15" xfId="0" applyFont="1" applyBorder="1" applyAlignment="1">
      <alignment vertical="top" wrapText="1"/>
    </xf>
    <xf numFmtId="0" fontId="0" fillId="5" borderId="0" xfId="0" applyFont="1" applyFill="1"/>
    <xf numFmtId="0" fontId="24" fillId="0" borderId="13"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6" fillId="3" borderId="39" xfId="0" applyFont="1" applyFill="1" applyBorder="1" applyAlignment="1">
      <alignment horizontal="left" vertical="center" wrapText="1"/>
    </xf>
    <xf numFmtId="0" fontId="24" fillId="0" borderId="42" xfId="0" applyFont="1" applyBorder="1" applyAlignment="1">
      <alignment horizontal="center"/>
    </xf>
    <xf numFmtId="0" fontId="24" fillId="0" borderId="42" xfId="0" applyFont="1" applyBorder="1"/>
    <xf numFmtId="0" fontId="6" fillId="0" borderId="42" xfId="0" applyFont="1" applyBorder="1"/>
    <xf numFmtId="0" fontId="6" fillId="0" borderId="40" xfId="0" applyFont="1" applyBorder="1"/>
    <xf numFmtId="44" fontId="24" fillId="3" borderId="43" xfId="2" applyFont="1" applyFill="1" applyBorder="1" applyAlignment="1">
      <alignment vertical="center" wrapText="1"/>
    </xf>
    <xf numFmtId="0" fontId="0" fillId="0" borderId="7" xfId="0" applyBorder="1"/>
    <xf numFmtId="0" fontId="0" fillId="0" borderId="8" xfId="0" applyBorder="1"/>
    <xf numFmtId="0" fontId="10" fillId="4" borderId="39" xfId="0" applyFont="1" applyFill="1" applyBorder="1" applyAlignment="1">
      <alignment horizontal="center" vertical="center" wrapText="1"/>
    </xf>
    <xf numFmtId="0" fontId="9" fillId="4" borderId="44" xfId="0" applyFont="1" applyFill="1" applyBorder="1" applyAlignment="1">
      <alignment horizontal="left" vertical="center" wrapText="1"/>
    </xf>
    <xf numFmtId="0" fontId="6" fillId="4" borderId="45" xfId="0" applyFont="1" applyFill="1" applyBorder="1" applyAlignment="1">
      <alignment horizontal="center" vertical="center" wrapText="1"/>
    </xf>
    <xf numFmtId="165" fontId="6" fillId="0" borderId="47" xfId="1" applyNumberFormat="1" applyFont="1" applyBorder="1" applyAlignment="1">
      <alignment vertical="center"/>
    </xf>
    <xf numFmtId="165" fontId="9" fillId="4" borderId="40" xfId="1" applyNumberFormat="1" applyFont="1" applyFill="1" applyBorder="1" applyAlignment="1">
      <alignment vertical="center"/>
    </xf>
    <xf numFmtId="165" fontId="13" fillId="6" borderId="45" xfId="1" applyNumberFormat="1" applyFont="1" applyFill="1" applyBorder="1" applyAlignment="1">
      <alignment vertical="center"/>
    </xf>
    <xf numFmtId="0" fontId="24" fillId="0" borderId="7" xfId="0" applyFont="1" applyFill="1" applyBorder="1" applyAlignment="1">
      <alignment horizontal="left" vertical="center" wrapText="1"/>
    </xf>
    <xf numFmtId="0" fontId="12" fillId="6" borderId="39" xfId="0" applyFont="1" applyFill="1" applyBorder="1" applyAlignment="1">
      <alignment horizontal="right" vertical="center" wrapText="1"/>
    </xf>
    <xf numFmtId="0" fontId="24" fillId="0" borderId="40" xfId="0" applyFont="1" applyFill="1" applyBorder="1" applyAlignment="1">
      <alignment horizontal="left" vertical="center" wrapText="1"/>
    </xf>
    <xf numFmtId="0" fontId="33" fillId="0" borderId="0" xfId="0" applyFont="1" applyBorder="1"/>
    <xf numFmtId="0" fontId="10" fillId="0" borderId="48" xfId="0" applyFont="1" applyBorder="1" applyAlignment="1">
      <alignment vertical="top" wrapText="1"/>
    </xf>
    <xf numFmtId="0" fontId="14" fillId="7" borderId="44" xfId="0" applyFont="1" applyFill="1" applyBorder="1" applyAlignment="1">
      <alignment horizontal="justify" vertical="center" wrapText="1"/>
    </xf>
    <xf numFmtId="165" fontId="14" fillId="7" borderId="49" xfId="0" applyNumberFormat="1" applyFont="1" applyFill="1" applyBorder="1" applyAlignment="1">
      <alignment horizontal="justify" vertical="center" wrapText="1"/>
    </xf>
    <xf numFmtId="43" fontId="33" fillId="0" borderId="35" xfId="0" quotePrefix="1" applyNumberFormat="1" applyFont="1" applyBorder="1"/>
    <xf numFmtId="0" fontId="6" fillId="0" borderId="32" xfId="0" quotePrefix="1" applyFont="1" applyBorder="1" applyAlignment="1">
      <alignment horizontal="center" vertical="center"/>
    </xf>
    <xf numFmtId="0" fontId="24" fillId="0" borderId="41" xfId="0" applyFont="1" applyBorder="1" applyAlignment="1">
      <alignment horizontal="left" vertical="top" wrapText="1"/>
    </xf>
    <xf numFmtId="0" fontId="24" fillId="0" borderId="14" xfId="0" applyFont="1" applyBorder="1" applyAlignment="1">
      <alignment horizontal="left" vertical="top" wrapText="1"/>
    </xf>
    <xf numFmtId="0" fontId="24" fillId="0" borderId="7" xfId="0" applyFont="1" applyBorder="1" applyAlignment="1">
      <alignment horizontal="left" vertical="top" wrapText="1"/>
    </xf>
    <xf numFmtId="0" fontId="24" fillId="0" borderId="36" xfId="0" applyFont="1" applyBorder="1" applyAlignment="1">
      <alignment horizontal="left" vertical="top" wrapText="1"/>
    </xf>
    <xf numFmtId="0" fontId="24" fillId="0" borderId="37" xfId="0" applyFont="1" applyBorder="1" applyAlignment="1">
      <alignment horizontal="left" vertical="top" wrapText="1"/>
    </xf>
    <xf numFmtId="0" fontId="24" fillId="0" borderId="15" xfId="0" applyFont="1" applyBorder="1" applyAlignment="1">
      <alignment horizontal="left" vertical="top" wrapText="1"/>
    </xf>
    <xf numFmtId="0" fontId="24" fillId="0" borderId="39" xfId="0" applyFont="1" applyFill="1" applyBorder="1" applyAlignment="1">
      <alignment horizontal="left" vertical="center" wrapText="1"/>
    </xf>
    <xf numFmtId="0" fontId="24" fillId="0" borderId="12" xfId="0" applyFont="1" applyFill="1" applyBorder="1" applyAlignment="1">
      <alignment horizontal="left" vertical="center" wrapText="1"/>
    </xf>
    <xf numFmtId="0" fontId="10" fillId="0" borderId="46" xfId="0" applyFont="1" applyBorder="1" applyAlignment="1">
      <alignment vertical="top" wrapText="1"/>
    </xf>
    <xf numFmtId="164" fontId="6" fillId="0" borderId="28" xfId="0" quotePrefix="1" applyNumberFormat="1" applyFont="1" applyBorder="1" applyAlignment="1">
      <alignment horizontal="center" vertical="center"/>
    </xf>
    <xf numFmtId="0" fontId="0" fillId="0" borderId="0" xfId="0" applyFill="1"/>
    <xf numFmtId="0" fontId="0" fillId="0" borderId="0" xfId="0" applyFont="1" applyFill="1"/>
    <xf numFmtId="0" fontId="33" fillId="0" borderId="0" xfId="0" applyFont="1" applyFill="1"/>
    <xf numFmtId="165" fontId="0" fillId="0" borderId="0" xfId="0" applyNumberFormat="1" applyFill="1"/>
    <xf numFmtId="43" fontId="33" fillId="0" borderId="35" xfId="1" applyFont="1" applyBorder="1"/>
    <xf numFmtId="43" fontId="25" fillId="16" borderId="35" xfId="1" applyFont="1" applyFill="1" applyBorder="1"/>
    <xf numFmtId="0" fontId="10" fillId="4" borderId="11" xfId="0" applyFont="1" applyFill="1" applyBorder="1" applyAlignment="1">
      <alignment horizontal="center" vertical="center" wrapText="1"/>
    </xf>
    <xf numFmtId="0" fontId="12" fillId="6" borderId="13" xfId="0" applyFont="1" applyFill="1" applyBorder="1" applyAlignment="1">
      <alignment horizontal="right" vertical="center" wrapText="1"/>
    </xf>
    <xf numFmtId="0" fontId="12" fillId="6" borderId="33" xfId="0" applyFont="1" applyFill="1" applyBorder="1" applyAlignment="1">
      <alignment horizontal="right" vertical="center" wrapText="1"/>
    </xf>
    <xf numFmtId="164" fontId="10" fillId="4" borderId="13" xfId="0" applyNumberFormat="1" applyFont="1" applyFill="1" applyBorder="1" applyAlignment="1">
      <alignment horizontal="center" vertical="center" wrapText="1"/>
    </xf>
    <xf numFmtId="0" fontId="12" fillId="6" borderId="39" xfId="0" applyFont="1" applyFill="1" applyBorder="1" applyAlignment="1">
      <alignment horizontal="right" vertical="center" wrapText="1"/>
    </xf>
    <xf numFmtId="0" fontId="10" fillId="4" borderId="11" xfId="0" applyFont="1" applyFill="1" applyBorder="1" applyAlignment="1">
      <alignment horizontal="center" vertical="center" wrapText="1"/>
    </xf>
    <xf numFmtId="164" fontId="24" fillId="3" borderId="13" xfId="2" applyNumberFormat="1" applyFont="1" applyFill="1" applyBorder="1" applyAlignment="1">
      <alignment horizontal="center" vertical="center"/>
    </xf>
    <xf numFmtId="0" fontId="10" fillId="0" borderId="0" xfId="0" applyFont="1" applyBorder="1" applyAlignment="1">
      <alignment vertical="top" wrapText="1"/>
    </xf>
    <xf numFmtId="0" fontId="10" fillId="0" borderId="19" xfId="0" quotePrefix="1" applyFont="1" applyBorder="1" applyAlignment="1">
      <alignment horizontal="left" vertical="top" wrapText="1"/>
    </xf>
    <xf numFmtId="165" fontId="24" fillId="0" borderId="2" xfId="0" applyNumberFormat="1" applyFont="1" applyBorder="1" applyAlignment="1">
      <alignment horizontal="left" wrapText="1"/>
    </xf>
    <xf numFmtId="165" fontId="7" fillId="0" borderId="2" xfId="0" applyNumberFormat="1" applyFont="1" applyBorder="1" applyAlignment="1">
      <alignment horizontal="left" wrapText="1"/>
    </xf>
    <xf numFmtId="165" fontId="7" fillId="0" borderId="13" xfId="0" applyNumberFormat="1" applyFont="1" applyBorder="1" applyAlignment="1">
      <alignment wrapText="1"/>
    </xf>
    <xf numFmtId="165" fontId="24" fillId="3" borderId="16" xfId="2" applyNumberFormat="1" applyFont="1" applyFill="1" applyBorder="1" applyAlignment="1">
      <alignment vertical="center" wrapText="1"/>
    </xf>
    <xf numFmtId="165" fontId="0" fillId="0" borderId="0" xfId="0" applyNumberFormat="1" applyBorder="1"/>
    <xf numFmtId="165" fontId="6" fillId="4" borderId="21" xfId="0" applyNumberFormat="1" applyFont="1" applyFill="1" applyBorder="1" applyAlignment="1">
      <alignment horizontal="center" vertical="center" wrapText="1"/>
    </xf>
    <xf numFmtId="165" fontId="24" fillId="0" borderId="13" xfId="0" applyNumberFormat="1" applyFont="1" applyFill="1" applyBorder="1" applyAlignment="1">
      <alignment horizontal="left" vertical="center" wrapText="1"/>
    </xf>
    <xf numFmtId="165" fontId="24" fillId="0" borderId="29" xfId="1" applyNumberFormat="1" applyFont="1" applyBorder="1" applyAlignment="1">
      <alignment vertical="center"/>
    </xf>
    <xf numFmtId="165" fontId="6" fillId="0" borderId="31" xfId="1" applyNumberFormat="1" applyFont="1" applyBorder="1" applyAlignment="1">
      <alignment vertical="center"/>
    </xf>
    <xf numFmtId="165" fontId="14" fillId="7" borderId="19" xfId="1" applyNumberFormat="1" applyFont="1" applyFill="1" applyBorder="1" applyAlignment="1">
      <alignment horizontal="justify" vertical="center" wrapText="1"/>
    </xf>
    <xf numFmtId="43" fontId="33" fillId="0" borderId="35" xfId="1" applyNumberFormat="1" applyFont="1" applyBorder="1"/>
    <xf numFmtId="43" fontId="25" fillId="16" borderId="35" xfId="1" applyNumberFormat="1" applyFont="1" applyFill="1" applyBorder="1"/>
    <xf numFmtId="167" fontId="28" fillId="13" borderId="19" xfId="0" applyNumberFormat="1" applyFont="1" applyFill="1" applyBorder="1" applyAlignment="1">
      <alignment horizontal="center" vertical="center" wrapText="1"/>
    </xf>
    <xf numFmtId="0" fontId="24" fillId="0" borderId="28" xfId="0" quotePrefix="1" applyFont="1" applyBorder="1" applyAlignment="1">
      <alignment horizontal="center" vertical="center"/>
    </xf>
    <xf numFmtId="0" fontId="24" fillId="0" borderId="28" xfId="0" applyFont="1" applyBorder="1" applyAlignment="1">
      <alignment vertical="center"/>
    </xf>
    <xf numFmtId="0" fontId="24" fillId="0" borderId="28" xfId="0" quotePrefix="1" applyFont="1" applyBorder="1" applyAlignment="1">
      <alignment vertical="center"/>
    </xf>
    <xf numFmtId="164" fontId="24" fillId="0" borderId="28" xfId="0" quotePrefix="1" applyNumberFormat="1" applyFont="1" applyBorder="1" applyAlignment="1">
      <alignment horizontal="center" vertical="center"/>
    </xf>
    <xf numFmtId="0" fontId="26" fillId="0" borderId="6" xfId="0" applyFont="1" applyBorder="1" applyAlignment="1">
      <alignment vertical="top" wrapText="1"/>
    </xf>
    <xf numFmtId="164" fontId="24" fillId="0" borderId="28" xfId="0" applyNumberFormat="1" applyFont="1" applyBorder="1" applyAlignment="1">
      <alignment horizontal="center" vertical="center"/>
    </xf>
    <xf numFmtId="0" fontId="24" fillId="0" borderId="32" xfId="0" applyFont="1" applyBorder="1" applyAlignment="1">
      <alignment horizontal="center" vertical="center"/>
    </xf>
    <xf numFmtId="165" fontId="43" fillId="4" borderId="12" xfId="1" applyNumberFormat="1" applyFont="1" applyFill="1" applyBorder="1" applyAlignment="1">
      <alignment vertical="center"/>
    </xf>
    <xf numFmtId="0" fontId="26" fillId="0" borderId="48" xfId="0" applyFont="1" applyBorder="1" applyAlignment="1">
      <alignment vertical="top" wrapText="1"/>
    </xf>
    <xf numFmtId="0" fontId="6" fillId="0" borderId="28" xfId="0" applyFont="1" applyFill="1" applyBorder="1" applyAlignment="1">
      <alignment vertical="center"/>
    </xf>
    <xf numFmtId="0" fontId="6" fillId="0" borderId="28" xfId="0" quotePrefix="1" applyFont="1" applyFill="1" applyBorder="1" applyAlignment="1">
      <alignment vertical="center"/>
    </xf>
    <xf numFmtId="165" fontId="6" fillId="0" borderId="29" xfId="1" applyNumberFormat="1" applyFont="1" applyFill="1" applyBorder="1" applyAlignment="1">
      <alignment vertical="center"/>
    </xf>
    <xf numFmtId="0" fontId="24" fillId="0" borderId="28" xfId="0" applyFont="1" applyBorder="1" applyAlignment="1">
      <alignment vertical="center" wrapText="1"/>
    </xf>
    <xf numFmtId="0" fontId="24" fillId="0" borderId="28" xfId="0" applyFont="1" applyBorder="1" applyAlignment="1">
      <alignment horizontal="center" vertical="center"/>
    </xf>
    <xf numFmtId="164" fontId="6" fillId="0" borderId="28" xfId="0" applyNumberFormat="1" applyFont="1" applyFill="1" applyBorder="1" applyAlignment="1">
      <alignment horizontal="center" vertical="center"/>
    </xf>
    <xf numFmtId="0" fontId="6" fillId="0" borderId="34" xfId="0" applyFont="1" applyFill="1" applyBorder="1" applyAlignment="1">
      <alignment vertical="center"/>
    </xf>
    <xf numFmtId="164" fontId="6" fillId="0" borderId="31" xfId="0" applyNumberFormat="1" applyFont="1" applyFill="1" applyBorder="1" applyAlignment="1">
      <alignment horizontal="left" vertical="center"/>
    </xf>
    <xf numFmtId="0" fontId="6" fillId="0" borderId="19" xfId="0" applyFont="1" applyFill="1" applyBorder="1" applyAlignment="1">
      <alignment horizontal="center" vertical="center" wrapText="1"/>
    </xf>
    <xf numFmtId="49" fontId="24" fillId="12" borderId="19" xfId="1" applyNumberFormat="1" applyFont="1" applyFill="1" applyBorder="1" applyAlignment="1">
      <alignment horizontal="center" vertical="center" wrapText="1"/>
    </xf>
    <xf numFmtId="0" fontId="24" fillId="12" borderId="19" xfId="0" applyNumberFormat="1" applyFont="1" applyFill="1" applyBorder="1" applyAlignment="1">
      <alignment horizontal="center" vertical="center" wrapText="1"/>
    </xf>
    <xf numFmtId="49" fontId="24" fillId="11" borderId="19" xfId="4" applyNumberFormat="1" applyFont="1" applyFill="1" applyBorder="1" applyAlignment="1">
      <alignment horizontal="center" vertical="center" wrapText="1"/>
    </xf>
    <xf numFmtId="0" fontId="24" fillId="11" borderId="19" xfId="4" applyNumberFormat="1" applyFont="1" applyFill="1" applyBorder="1" applyAlignment="1">
      <alignment horizontal="center" vertical="center" wrapText="1"/>
    </xf>
    <xf numFmtId="0" fontId="24" fillId="12" borderId="19" xfId="4" applyNumberFormat="1" applyFont="1" applyFill="1" applyBorder="1" applyAlignment="1">
      <alignment horizontal="center" vertical="center" wrapText="1"/>
    </xf>
    <xf numFmtId="0" fontId="24" fillId="12" borderId="19" xfId="0" applyFont="1" applyFill="1" applyBorder="1" applyAlignment="1">
      <alignment horizontal="left" vertical="center" wrapText="1"/>
    </xf>
    <xf numFmtId="0" fontId="24" fillId="0" borderId="28" xfId="0" quotePrefix="1" applyFont="1" applyFill="1" applyBorder="1" applyAlignment="1">
      <alignment vertical="center"/>
    </xf>
    <xf numFmtId="0" fontId="12" fillId="6" borderId="39" xfId="0" applyFont="1" applyFill="1" applyBorder="1" applyAlignment="1">
      <alignment horizontal="right" vertical="center" wrapText="1"/>
    </xf>
    <xf numFmtId="0" fontId="12" fillId="6" borderId="13" xfId="0" applyFont="1" applyFill="1" applyBorder="1" applyAlignment="1">
      <alignment horizontal="right" vertical="center" wrapText="1"/>
    </xf>
    <xf numFmtId="0" fontId="12" fillId="6" borderId="33" xfId="0" applyFont="1" applyFill="1" applyBorder="1" applyAlignment="1">
      <alignment horizontal="right" vertical="center" wrapText="1"/>
    </xf>
    <xf numFmtId="0" fontId="6" fillId="8" borderId="19" xfId="0" applyFont="1" applyFill="1" applyBorder="1" applyAlignment="1">
      <alignment vertical="center" wrapText="1"/>
    </xf>
    <xf numFmtId="0" fontId="6" fillId="18" borderId="19" xfId="0" applyFont="1" applyFill="1" applyBorder="1" applyAlignment="1">
      <alignment vertical="center" wrapText="1"/>
    </xf>
    <xf numFmtId="0" fontId="6" fillId="8" borderId="19" xfId="0" applyFont="1" applyFill="1" applyBorder="1" applyAlignment="1">
      <alignment vertical="top" wrapText="1"/>
    </xf>
    <xf numFmtId="0" fontId="10" fillId="19" borderId="19" xfId="0" applyFont="1" applyFill="1" applyBorder="1" applyAlignment="1">
      <alignment vertical="center" wrapText="1"/>
    </xf>
    <xf numFmtId="0" fontId="10" fillId="19" borderId="19" xfId="0" applyFont="1" applyFill="1" applyBorder="1" applyAlignment="1">
      <alignment horizontal="center" vertical="center" wrapText="1"/>
    </xf>
    <xf numFmtId="0" fontId="44" fillId="8" borderId="19" xfId="0" applyFont="1" applyFill="1" applyBorder="1" applyAlignment="1">
      <alignment vertical="center" wrapText="1"/>
    </xf>
    <xf numFmtId="0" fontId="6" fillId="18" borderId="26" xfId="0" applyFont="1" applyFill="1" applyBorder="1" applyAlignment="1">
      <alignment vertical="center" wrapText="1"/>
    </xf>
    <xf numFmtId="0" fontId="6" fillId="18" borderId="30" xfId="0" applyFont="1" applyFill="1" applyBorder="1" applyAlignment="1">
      <alignment vertical="center" wrapText="1"/>
    </xf>
    <xf numFmtId="0" fontId="6" fillId="18" borderId="16" xfId="0" applyFont="1" applyFill="1" applyBorder="1" applyAlignment="1">
      <alignment vertical="center" wrapText="1"/>
    </xf>
    <xf numFmtId="0" fontId="23" fillId="18" borderId="30" xfId="0" applyFont="1" applyFill="1" applyBorder="1" applyAlignment="1">
      <alignment vertical="center" wrapText="1"/>
    </xf>
    <xf numFmtId="0" fontId="23" fillId="8" borderId="26" xfId="0" applyFont="1" applyFill="1" applyBorder="1" applyAlignment="1">
      <alignment vertical="center" wrapText="1"/>
    </xf>
    <xf numFmtId="0" fontId="7" fillId="8" borderId="30" xfId="0" applyFont="1" applyFill="1" applyBorder="1" applyAlignment="1">
      <alignment vertical="center" wrapText="1"/>
    </xf>
    <xf numFmtId="0" fontId="7" fillId="8" borderId="16" xfId="0" applyFont="1" applyFill="1" applyBorder="1" applyAlignment="1">
      <alignment vertical="center" wrapText="1"/>
    </xf>
    <xf numFmtId="0" fontId="23" fillId="18" borderId="16" xfId="0" applyFont="1" applyFill="1" applyBorder="1" applyAlignment="1">
      <alignment vertical="center" wrapText="1"/>
    </xf>
    <xf numFmtId="0" fontId="10" fillId="8" borderId="26" xfId="0" applyFont="1" applyFill="1" applyBorder="1" applyAlignment="1">
      <alignment vertical="center" wrapText="1"/>
    </xf>
    <xf numFmtId="0" fontId="10" fillId="8" borderId="30" xfId="0" applyFont="1" applyFill="1" applyBorder="1" applyAlignment="1">
      <alignment vertical="center" wrapText="1"/>
    </xf>
    <xf numFmtId="0" fontId="10" fillId="8" borderId="16" xfId="0" applyFont="1" applyFill="1" applyBorder="1" applyAlignment="1">
      <alignment vertical="center" wrapText="1"/>
    </xf>
    <xf numFmtId="0" fontId="7" fillId="18" borderId="30" xfId="0" applyFont="1" applyFill="1" applyBorder="1" applyAlignment="1">
      <alignment vertical="center" wrapText="1"/>
    </xf>
    <xf numFmtId="1" fontId="23" fillId="18" borderId="30" xfId="0" applyNumberFormat="1" applyFont="1" applyFill="1" applyBorder="1" applyAlignment="1">
      <alignment vertical="center" wrapText="1"/>
    </xf>
    <xf numFmtId="9" fontId="6" fillId="18" borderId="30" xfId="0" applyNumberFormat="1" applyFont="1" applyFill="1" applyBorder="1" applyAlignment="1">
      <alignment vertical="center" wrapText="1"/>
    </xf>
    <xf numFmtId="9" fontId="6" fillId="18" borderId="16" xfId="0" applyNumberFormat="1" applyFont="1" applyFill="1" applyBorder="1" applyAlignment="1">
      <alignment vertical="center" wrapText="1"/>
    </xf>
    <xf numFmtId="9" fontId="23" fillId="18" borderId="30" xfId="0" applyNumberFormat="1" applyFont="1" applyFill="1" applyBorder="1" applyAlignment="1">
      <alignment vertical="center" wrapText="1"/>
    </xf>
    <xf numFmtId="0" fontId="35" fillId="18" borderId="30" xfId="0" applyFont="1" applyFill="1" applyBorder="1" applyAlignment="1">
      <alignment vertical="center" wrapText="1"/>
    </xf>
    <xf numFmtId="0" fontId="24" fillId="8" borderId="19" xfId="0" applyFont="1" applyFill="1" applyBorder="1" applyAlignment="1">
      <alignment vertical="center" wrapText="1"/>
    </xf>
    <xf numFmtId="0" fontId="23" fillId="24" borderId="19" xfId="0" applyFont="1" applyFill="1" applyBorder="1" applyAlignment="1">
      <alignment wrapText="1"/>
    </xf>
    <xf numFmtId="0" fontId="12" fillId="6" borderId="13" xfId="0" applyFont="1" applyFill="1" applyBorder="1" applyAlignment="1">
      <alignment horizontal="right" vertical="center" wrapText="1"/>
    </xf>
    <xf numFmtId="0" fontId="24" fillId="0" borderId="13" xfId="0" applyFont="1" applyFill="1" applyBorder="1" applyAlignment="1">
      <alignment horizontal="left" vertical="center" wrapText="1"/>
    </xf>
    <xf numFmtId="0" fontId="46" fillId="0" borderId="0" xfId="0" applyFont="1" applyAlignment="1">
      <alignment horizontal="left"/>
    </xf>
    <xf numFmtId="0" fontId="6" fillId="0" borderId="16" xfId="0" applyFont="1" applyBorder="1" applyAlignment="1">
      <alignment horizontal="left" vertical="center" wrapText="1"/>
    </xf>
    <xf numFmtId="0" fontId="6" fillId="0" borderId="16" xfId="0" applyFont="1" applyBorder="1" applyAlignment="1">
      <alignment horizontal="center" vertical="center" wrapText="1"/>
    </xf>
    <xf numFmtId="49" fontId="6" fillId="12" borderId="9" xfId="1" quotePrefix="1" applyNumberFormat="1" applyFont="1" applyFill="1" applyBorder="1" applyAlignment="1">
      <alignment horizontal="center" vertical="center" wrapText="1"/>
    </xf>
    <xf numFmtId="49" fontId="6" fillId="12" borderId="9" xfId="0" quotePrefix="1" applyNumberFormat="1" applyFont="1" applyFill="1" applyBorder="1" applyAlignment="1">
      <alignment horizontal="center" vertical="center" wrapText="1"/>
    </xf>
    <xf numFmtId="49" fontId="6" fillId="12" borderId="16" xfId="0" quotePrefix="1" applyNumberFormat="1" applyFont="1" applyFill="1" applyBorder="1" applyAlignment="1">
      <alignment horizontal="center" vertical="center" wrapText="1"/>
    </xf>
    <xf numFmtId="0" fontId="24" fillId="0" borderId="16" xfId="0" applyFont="1" applyFill="1" applyBorder="1" applyAlignment="1">
      <alignment vertical="center" wrapText="1"/>
    </xf>
    <xf numFmtId="0" fontId="24" fillId="0" borderId="9" xfId="0" applyFont="1" applyFill="1" applyBorder="1" applyAlignment="1">
      <alignment vertical="center" wrapText="1"/>
    </xf>
    <xf numFmtId="0" fontId="10" fillId="0" borderId="46" xfId="0" applyFont="1" applyBorder="1" applyAlignment="1">
      <alignment horizontal="left" vertical="top" wrapText="1"/>
    </xf>
    <xf numFmtId="0" fontId="26" fillId="0" borderId="46" xfId="0" applyFont="1" applyBorder="1" applyAlignment="1">
      <alignment horizontal="left" vertical="top" wrapText="1"/>
    </xf>
    <xf numFmtId="0" fontId="6" fillId="0" borderId="19" xfId="0" applyFont="1" applyFill="1" applyBorder="1" applyAlignment="1">
      <alignment horizontal="left" vertical="center" wrapText="1"/>
    </xf>
    <xf numFmtId="164" fontId="6" fillId="0" borderId="28" xfId="0" quotePrefix="1" applyNumberFormat="1" applyFont="1" applyFill="1" applyBorder="1" applyAlignment="1">
      <alignment horizontal="center" vertical="center"/>
    </xf>
    <xf numFmtId="0" fontId="43" fillId="4" borderId="39" xfId="0" applyFont="1" applyFill="1" applyBorder="1" applyAlignment="1">
      <alignment horizontal="right" vertical="center" wrapText="1"/>
    </xf>
    <xf numFmtId="0" fontId="43" fillId="4" borderId="13" xfId="0" applyFont="1" applyFill="1" applyBorder="1" applyAlignment="1">
      <alignment horizontal="right" vertical="center" wrapText="1"/>
    </xf>
    <xf numFmtId="0" fontId="43" fillId="4" borderId="12" xfId="0" applyFont="1" applyFill="1" applyBorder="1" applyAlignment="1">
      <alignment horizontal="right" vertical="center" wrapText="1"/>
    </xf>
    <xf numFmtId="0" fontId="9" fillId="4" borderId="39" xfId="0" applyFont="1" applyFill="1" applyBorder="1" applyAlignment="1">
      <alignment horizontal="right" vertical="center" wrapText="1"/>
    </xf>
    <xf numFmtId="0" fontId="9" fillId="4" borderId="13" xfId="0" applyFont="1" applyFill="1" applyBorder="1" applyAlignment="1">
      <alignment horizontal="right" vertical="center" wrapText="1"/>
    </xf>
    <xf numFmtId="0" fontId="9" fillId="4" borderId="12" xfId="0" applyFont="1" applyFill="1" applyBorder="1" applyAlignment="1">
      <alignment horizontal="right" vertical="center" wrapText="1"/>
    </xf>
    <xf numFmtId="0" fontId="10" fillId="0" borderId="46" xfId="0" applyFont="1" applyBorder="1" applyAlignment="1">
      <alignment vertical="top" wrapText="1"/>
    </xf>
    <xf numFmtId="0" fontId="0" fillId="0" borderId="48" xfId="0" applyBorder="1" applyAlignment="1">
      <alignment vertical="top" wrapText="1"/>
    </xf>
    <xf numFmtId="0" fontId="0" fillId="0" borderId="51" xfId="0" applyBorder="1" applyAlignment="1">
      <alignment vertical="top" wrapText="1"/>
    </xf>
    <xf numFmtId="0" fontId="7" fillId="0" borderId="1" xfId="0" applyFont="1" applyBorder="1" applyAlignment="1">
      <alignment horizontal="left" wrapText="1"/>
    </xf>
    <xf numFmtId="0" fontId="7" fillId="0" borderId="2" xfId="0" applyFont="1" applyBorder="1" applyAlignment="1">
      <alignment horizontal="left" wrapText="1"/>
    </xf>
    <xf numFmtId="0" fontId="10" fillId="3" borderId="39"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24" fillId="0" borderId="41" xfId="0" applyFont="1" applyBorder="1" applyAlignment="1">
      <alignment horizontal="left" vertical="top" wrapText="1"/>
    </xf>
    <xf numFmtId="0" fontId="24" fillId="0" borderId="14" xfId="0" applyFont="1" applyBorder="1" applyAlignment="1">
      <alignment horizontal="left" vertical="top" wrapText="1"/>
    </xf>
    <xf numFmtId="0" fontId="24" fillId="0" borderId="37" xfId="0" applyFont="1" applyBorder="1" applyAlignment="1">
      <alignment horizontal="left" vertical="top" wrapText="1"/>
    </xf>
    <xf numFmtId="0" fontId="24" fillId="0" borderId="15" xfId="0" applyFont="1" applyBorder="1" applyAlignment="1">
      <alignment horizontal="left" vertical="top" wrapText="1"/>
    </xf>
    <xf numFmtId="0" fontId="24" fillId="0" borderId="1" xfId="0" applyFont="1" applyBorder="1" applyAlignment="1">
      <alignment horizontal="left" vertical="top" wrapText="1"/>
    </xf>
    <xf numFmtId="0" fontId="24" fillId="0" borderId="2" xfId="0" applyFont="1" applyBorder="1" applyAlignment="1">
      <alignment horizontal="left" vertical="top" wrapText="1"/>
    </xf>
    <xf numFmtId="0" fontId="24" fillId="0" borderId="9" xfId="0" applyFont="1" applyBorder="1" applyAlignment="1">
      <alignment horizontal="left" vertical="top" wrapText="1"/>
    </xf>
    <xf numFmtId="0" fontId="24" fillId="0" borderId="10" xfId="0" applyFont="1" applyBorder="1" applyAlignment="1">
      <alignment horizontal="left" vertical="top" wrapText="1"/>
    </xf>
    <xf numFmtId="0" fontId="24" fillId="0" borderId="42" xfId="0" applyFont="1" applyBorder="1" applyAlignment="1">
      <alignment horizontal="left" vertical="top" wrapText="1"/>
    </xf>
    <xf numFmtId="0" fontId="24" fillId="0" borderId="38" xfId="0" applyFont="1" applyBorder="1" applyAlignment="1">
      <alignment horizontal="left" vertical="top" wrapText="1"/>
    </xf>
    <xf numFmtId="164" fontId="6" fillId="3" borderId="11" xfId="2" applyNumberFormat="1" applyFont="1" applyFill="1" applyBorder="1" applyAlignment="1">
      <alignment horizontal="center" vertical="center"/>
    </xf>
    <xf numFmtId="164" fontId="6" fillId="3" borderId="13" xfId="2" applyNumberFormat="1" applyFont="1" applyFill="1" applyBorder="1" applyAlignment="1">
      <alignment horizontal="center" vertical="center"/>
    </xf>
    <xf numFmtId="164" fontId="10" fillId="4" borderId="11" xfId="0" applyNumberFormat="1" applyFont="1" applyFill="1" applyBorder="1" applyAlignment="1">
      <alignment horizontal="center" vertical="center" wrapText="1"/>
    </xf>
    <xf numFmtId="164" fontId="10" fillId="4" borderId="13" xfId="0" applyNumberFormat="1" applyFont="1" applyFill="1" applyBorder="1" applyAlignment="1">
      <alignment horizontal="center" vertical="center" wrapText="1"/>
    </xf>
    <xf numFmtId="0" fontId="6" fillId="4" borderId="26" xfId="0" applyFont="1" applyFill="1" applyBorder="1" applyAlignment="1">
      <alignment horizontal="center" vertical="center" wrapText="1"/>
    </xf>
    <xf numFmtId="0" fontId="6" fillId="4" borderId="16" xfId="0" applyFont="1" applyFill="1" applyBorder="1" applyAlignment="1">
      <alignment horizontal="center" vertical="center" wrapText="1"/>
    </xf>
    <xf numFmtId="0" fontId="10" fillId="4" borderId="11"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12" fillId="6" borderId="39" xfId="0" applyFont="1" applyFill="1" applyBorder="1" applyAlignment="1">
      <alignment horizontal="right" vertical="center" wrapText="1"/>
    </xf>
    <xf numFmtId="0" fontId="12" fillId="6" borderId="13" xfId="0" applyFont="1" applyFill="1" applyBorder="1" applyAlignment="1">
      <alignment horizontal="right" vertical="center" wrapText="1"/>
    </xf>
    <xf numFmtId="0" fontId="12" fillId="6" borderId="33" xfId="0" applyFont="1" applyFill="1" applyBorder="1" applyAlignment="1">
      <alignment horizontal="right" vertical="center" wrapText="1"/>
    </xf>
    <xf numFmtId="0" fontId="24" fillId="0" borderId="11" xfId="0" applyFont="1" applyFill="1" applyBorder="1" applyAlignment="1">
      <alignment horizontal="left" vertical="center" wrapText="1"/>
    </xf>
    <xf numFmtId="0" fontId="24" fillId="0" borderId="13" xfId="0" applyFont="1" applyFill="1" applyBorder="1" applyAlignment="1">
      <alignment horizontal="left" vertical="center" wrapText="1"/>
    </xf>
    <xf numFmtId="0" fontId="24" fillId="0" borderId="40" xfId="0" applyFont="1" applyFill="1" applyBorder="1" applyAlignment="1">
      <alignment horizontal="left" vertical="center" wrapText="1"/>
    </xf>
    <xf numFmtId="0" fontId="24" fillId="0" borderId="1" xfId="0" applyFont="1" applyBorder="1" applyAlignment="1">
      <alignment horizontal="left" wrapText="1"/>
    </xf>
    <xf numFmtId="0" fontId="24" fillId="0" borderId="2" xfId="0" applyFont="1" applyBorder="1" applyAlignment="1">
      <alignment horizontal="left" wrapText="1"/>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5" fillId="0" borderId="7" xfId="0" applyFont="1" applyBorder="1" applyAlignment="1">
      <alignment horizontal="center"/>
    </xf>
    <xf numFmtId="0" fontId="5" fillId="0" borderId="0" xfId="0" applyFont="1" applyBorder="1" applyAlignment="1">
      <alignment horizontal="center"/>
    </xf>
    <xf numFmtId="0" fontId="5" fillId="0" borderId="8" xfId="0" applyFont="1" applyBorder="1" applyAlignment="1">
      <alignment horizontal="center"/>
    </xf>
    <xf numFmtId="0" fontId="5" fillId="0" borderId="37" xfId="0" applyFont="1" applyBorder="1" applyAlignment="1">
      <alignment horizontal="center"/>
    </xf>
    <xf numFmtId="0" fontId="5" fillId="0" borderId="10" xfId="0" applyFont="1" applyBorder="1" applyAlignment="1">
      <alignment horizontal="center"/>
    </xf>
    <xf numFmtId="0" fontId="5" fillId="0" borderId="38" xfId="0" applyFont="1" applyBorder="1" applyAlignment="1">
      <alignment horizontal="center"/>
    </xf>
    <xf numFmtId="0" fontId="6" fillId="0" borderId="11" xfId="0" applyFont="1" applyBorder="1" applyAlignment="1">
      <alignment horizontal="left" wrapText="1"/>
    </xf>
    <xf numFmtId="0" fontId="6" fillId="0" borderId="13" xfId="0" applyFont="1" applyBorder="1" applyAlignment="1">
      <alignment horizontal="left" wrapText="1"/>
    </xf>
    <xf numFmtId="0" fontId="6" fillId="0" borderId="40" xfId="0" applyFont="1" applyBorder="1" applyAlignment="1">
      <alignment horizontal="left" wrapText="1"/>
    </xf>
    <xf numFmtId="0" fontId="6" fillId="3" borderId="41"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37" xfId="0" applyFont="1" applyFill="1" applyBorder="1" applyAlignment="1">
      <alignment horizontal="left" vertical="center" wrapText="1"/>
    </xf>
    <xf numFmtId="0" fontId="6" fillId="3" borderId="15" xfId="0" applyFont="1" applyFill="1" applyBorder="1" applyAlignment="1">
      <alignment horizontal="left" vertical="center" wrapText="1"/>
    </xf>
    <xf numFmtId="0" fontId="24" fillId="0" borderId="42" xfId="0" applyFont="1" applyBorder="1" applyAlignment="1">
      <alignment horizontal="left" wrapText="1"/>
    </xf>
    <xf numFmtId="0" fontId="24" fillId="0" borderId="9" xfId="0" applyFont="1" applyBorder="1" applyAlignment="1">
      <alignment horizontal="left" wrapText="1"/>
    </xf>
    <xf numFmtId="0" fontId="24" fillId="0" borderId="10" xfId="0" applyFont="1" applyBorder="1" applyAlignment="1">
      <alignment horizontal="left" wrapText="1"/>
    </xf>
    <xf numFmtId="0" fontId="24" fillId="0" borderId="38" xfId="0" applyFont="1" applyBorder="1" applyAlignment="1">
      <alignment horizontal="left" wrapText="1"/>
    </xf>
    <xf numFmtId="0" fontId="10" fillId="0" borderId="46" xfId="0" applyFont="1" applyBorder="1" applyAlignment="1">
      <alignment horizontal="left" vertical="top" wrapText="1"/>
    </xf>
    <xf numFmtId="0" fontId="10" fillId="0" borderId="48" xfId="0" applyFont="1" applyBorder="1" applyAlignment="1">
      <alignment horizontal="left" vertical="top" wrapText="1"/>
    </xf>
    <xf numFmtId="0" fontId="24" fillId="0" borderId="6" xfId="0" applyFont="1" applyBorder="1" applyAlignment="1">
      <alignment horizontal="left" vertical="top" wrapText="1"/>
    </xf>
    <xf numFmtId="0" fontId="24" fillId="0" borderId="0" xfId="0" applyFont="1" applyBorder="1" applyAlignment="1">
      <alignment horizontal="left" vertical="top" wrapText="1"/>
    </xf>
    <xf numFmtId="0" fontId="24" fillId="0" borderId="36" xfId="0" applyFont="1" applyBorder="1" applyAlignment="1">
      <alignment horizontal="left" vertical="top" wrapText="1"/>
    </xf>
    <xf numFmtId="0" fontId="24" fillId="0" borderId="8" xfId="0" applyFont="1" applyBorder="1" applyAlignment="1">
      <alignment horizontal="left" vertical="top" wrapText="1"/>
    </xf>
    <xf numFmtId="0" fontId="24" fillId="0" borderId="11"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2" xfId="0" applyFont="1" applyFill="1" applyBorder="1" applyAlignment="1">
      <alignment horizontal="center" vertical="center" wrapText="1"/>
    </xf>
    <xf numFmtId="0" fontId="10" fillId="0" borderId="51" xfId="0" applyFont="1" applyBorder="1" applyAlignment="1">
      <alignment horizontal="left" vertical="top" wrapText="1"/>
    </xf>
    <xf numFmtId="0" fontId="15" fillId="8" borderId="41" xfId="0" applyFont="1" applyFill="1" applyBorder="1" applyAlignment="1">
      <alignment horizontal="left" vertical="center" wrapText="1"/>
    </xf>
    <xf numFmtId="0" fontId="15" fillId="8" borderId="2" xfId="0" applyFont="1" applyFill="1" applyBorder="1" applyAlignment="1">
      <alignment horizontal="left" vertical="center" wrapText="1"/>
    </xf>
    <xf numFmtId="0" fontId="15" fillId="8" borderId="42" xfId="0" applyFont="1" applyFill="1" applyBorder="1" applyAlignment="1">
      <alignment horizontal="left" vertical="center" wrapText="1"/>
    </xf>
    <xf numFmtId="0" fontId="15" fillId="8" borderId="50" xfId="0" applyFont="1" applyFill="1" applyBorder="1" applyAlignment="1">
      <alignment horizontal="left" vertical="center" wrapText="1"/>
    </xf>
    <xf numFmtId="0" fontId="15" fillId="8" borderId="17" xfId="0" applyFont="1" applyFill="1" applyBorder="1" applyAlignment="1">
      <alignment horizontal="left" vertical="center" wrapText="1"/>
    </xf>
    <xf numFmtId="0" fontId="15" fillId="8" borderId="18" xfId="0" applyFont="1" applyFill="1" applyBorder="1" applyAlignment="1">
      <alignment horizontal="left" vertical="center" wrapText="1"/>
    </xf>
    <xf numFmtId="0" fontId="9" fillId="4" borderId="2" xfId="0" applyFont="1" applyFill="1" applyBorder="1" applyAlignment="1">
      <alignment horizontal="right" vertical="center" wrapText="1"/>
    </xf>
    <xf numFmtId="0" fontId="36" fillId="8" borderId="19" xfId="0" applyFont="1" applyFill="1" applyBorder="1" applyAlignment="1">
      <alignment vertical="top" wrapText="1"/>
    </xf>
    <xf numFmtId="0" fontId="6" fillId="8" borderId="19" xfId="0" applyFont="1" applyFill="1" applyBorder="1" applyAlignment="1">
      <alignment vertical="center" wrapText="1"/>
    </xf>
    <xf numFmtId="0" fontId="10" fillId="8" borderId="26" xfId="0" applyFont="1" applyFill="1" applyBorder="1" applyAlignment="1">
      <alignment horizontal="center" vertical="center" wrapText="1"/>
    </xf>
    <xf numFmtId="0" fontId="10" fillId="8" borderId="30" xfId="0" applyFont="1" applyFill="1" applyBorder="1" applyAlignment="1">
      <alignment horizontal="center" vertical="center" wrapText="1"/>
    </xf>
    <xf numFmtId="0" fontId="10" fillId="8" borderId="19" xfId="0" applyFont="1" applyFill="1" applyBorder="1" applyAlignment="1">
      <alignment vertical="center" wrapText="1"/>
    </xf>
    <xf numFmtId="0" fontId="6" fillId="8" borderId="19" xfId="0" applyFont="1" applyFill="1" applyBorder="1" applyAlignment="1">
      <alignment vertical="top" wrapText="1"/>
    </xf>
    <xf numFmtId="0" fontId="6" fillId="8" borderId="26" xfId="0" applyFont="1" applyFill="1" applyBorder="1" applyAlignment="1">
      <alignment vertical="center" wrapText="1"/>
    </xf>
    <xf numFmtId="0" fontId="6" fillId="8" borderId="30" xfId="0" applyFont="1" applyFill="1" applyBorder="1" applyAlignment="1">
      <alignment vertical="center" wrapText="1"/>
    </xf>
    <xf numFmtId="0" fontId="6" fillId="8" borderId="16" xfId="0" applyFont="1" applyFill="1" applyBorder="1" applyAlignment="1">
      <alignment vertical="center" wrapText="1"/>
    </xf>
    <xf numFmtId="0" fontId="6" fillId="8" borderId="26" xfId="0" applyFont="1" applyFill="1" applyBorder="1" applyAlignment="1">
      <alignment horizontal="left" vertical="top" wrapText="1"/>
    </xf>
    <xf numFmtId="0" fontId="6" fillId="8" borderId="30" xfId="0" applyFont="1" applyFill="1" applyBorder="1" applyAlignment="1">
      <alignment horizontal="left" vertical="top" wrapText="1"/>
    </xf>
    <xf numFmtId="0" fontId="6" fillId="8" borderId="16" xfId="0" applyFont="1" applyFill="1" applyBorder="1" applyAlignment="1">
      <alignment horizontal="left" vertical="top" wrapText="1"/>
    </xf>
    <xf numFmtId="0" fontId="10" fillId="18" borderId="19" xfId="0" applyFont="1" applyFill="1" applyBorder="1" applyAlignment="1">
      <alignment vertical="center" wrapText="1"/>
    </xf>
    <xf numFmtId="0" fontId="36" fillId="18" borderId="19" xfId="0" applyFont="1" applyFill="1" applyBorder="1" applyAlignment="1">
      <alignment vertical="top" wrapText="1"/>
    </xf>
    <xf numFmtId="0" fontId="6" fillId="18" borderId="19" xfId="0" applyFont="1" applyFill="1" applyBorder="1" applyAlignment="1">
      <alignment vertical="top" wrapText="1"/>
    </xf>
    <xf numFmtId="0" fontId="7" fillId="18" borderId="19" xfId="0" applyFont="1" applyFill="1" applyBorder="1" applyAlignment="1">
      <alignment vertical="top" wrapText="1"/>
    </xf>
    <xf numFmtId="0" fontId="6" fillId="18" borderId="26" xfId="0" applyFont="1" applyFill="1" applyBorder="1" applyAlignment="1">
      <alignment horizontal="left" vertical="center" wrapText="1"/>
    </xf>
    <xf numFmtId="0" fontId="6" fillId="18" borderId="30" xfId="0" applyFont="1" applyFill="1" applyBorder="1" applyAlignment="1">
      <alignment horizontal="left" vertical="center" wrapText="1"/>
    </xf>
    <xf numFmtId="0" fontId="6" fillId="18" borderId="16" xfId="0" applyFont="1" applyFill="1" applyBorder="1" applyAlignment="1">
      <alignment horizontal="left" vertical="center" wrapText="1"/>
    </xf>
    <xf numFmtId="0" fontId="6" fillId="18" borderId="26" xfId="0" applyFont="1" applyFill="1" applyBorder="1" applyAlignment="1">
      <alignment horizontal="left" vertical="top" wrapText="1"/>
    </xf>
    <xf numFmtId="0" fontId="6" fillId="18" borderId="30" xfId="0" applyFont="1" applyFill="1" applyBorder="1" applyAlignment="1">
      <alignment horizontal="left" vertical="top" wrapText="1"/>
    </xf>
    <xf numFmtId="0" fontId="6" fillId="18" borderId="16" xfId="0" applyFont="1" applyFill="1" applyBorder="1" applyAlignment="1">
      <alignment horizontal="left" vertical="top" wrapText="1"/>
    </xf>
    <xf numFmtId="0" fontId="7" fillId="18" borderId="26" xfId="0" applyFont="1" applyFill="1" applyBorder="1" applyAlignment="1">
      <alignment horizontal="left" vertical="center" wrapText="1"/>
    </xf>
    <xf numFmtId="0" fontId="7" fillId="18" borderId="30" xfId="0" applyFont="1" applyFill="1" applyBorder="1" applyAlignment="1">
      <alignment horizontal="left" vertical="center" wrapText="1"/>
    </xf>
    <xf numFmtId="0" fontId="7" fillId="18" borderId="16" xfId="0" applyFont="1" applyFill="1" applyBorder="1" applyAlignment="1">
      <alignment horizontal="left" vertical="center" wrapText="1"/>
    </xf>
    <xf numFmtId="0" fontId="10" fillId="18" borderId="26" xfId="0" applyFont="1" applyFill="1" applyBorder="1" applyAlignment="1">
      <alignment horizontal="left" vertical="center" wrapText="1"/>
    </xf>
    <xf numFmtId="0" fontId="10" fillId="18" borderId="30" xfId="0" applyFont="1" applyFill="1" applyBorder="1" applyAlignment="1">
      <alignment horizontal="left" vertical="center" wrapText="1"/>
    </xf>
    <xf numFmtId="0" fontId="10" fillId="18" borderId="16" xfId="0" applyFont="1" applyFill="1" applyBorder="1" applyAlignment="1">
      <alignment horizontal="left" vertical="center" wrapText="1"/>
    </xf>
    <xf numFmtId="0" fontId="10" fillId="18" borderId="26" xfId="0" applyFont="1" applyFill="1" applyBorder="1" applyAlignment="1">
      <alignment horizontal="left" vertical="top" wrapText="1"/>
    </xf>
    <xf numFmtId="0" fontId="36" fillId="8" borderId="26" xfId="0" applyFont="1" applyFill="1" applyBorder="1" applyAlignment="1">
      <alignment horizontal="left" vertical="top" wrapText="1"/>
    </xf>
    <xf numFmtId="0" fontId="36" fillId="8" borderId="30" xfId="0" applyFont="1" applyFill="1" applyBorder="1" applyAlignment="1">
      <alignment horizontal="left" vertical="top" wrapText="1"/>
    </xf>
    <xf numFmtId="0" fontId="36" fillId="8" borderId="16" xfId="0" applyFont="1" applyFill="1" applyBorder="1" applyAlignment="1">
      <alignment horizontal="left" vertical="top" wrapText="1"/>
    </xf>
    <xf numFmtId="0" fontId="6" fillId="18" borderId="19" xfId="0" applyFont="1" applyFill="1" applyBorder="1" applyAlignment="1">
      <alignment horizontal="center" vertical="center" wrapText="1"/>
    </xf>
    <xf numFmtId="0" fontId="10" fillId="8" borderId="26" xfId="0" applyFont="1" applyFill="1" applyBorder="1" applyAlignment="1">
      <alignment horizontal="left" vertical="center" wrapText="1"/>
    </xf>
    <xf numFmtId="0" fontId="10" fillId="8" borderId="30" xfId="0" applyFont="1" applyFill="1" applyBorder="1" applyAlignment="1">
      <alignment horizontal="left" vertical="center" wrapText="1"/>
    </xf>
    <xf numFmtId="0" fontId="10" fillId="8" borderId="16" xfId="0" applyFont="1" applyFill="1" applyBorder="1" applyAlignment="1">
      <alignment horizontal="left" vertical="center" wrapText="1"/>
    </xf>
    <xf numFmtId="0" fontId="6" fillId="18" borderId="19" xfId="0" applyFont="1" applyFill="1" applyBorder="1" applyAlignment="1">
      <alignment horizontal="left" vertical="center" wrapText="1"/>
    </xf>
    <xf numFmtId="0" fontId="6" fillId="18" borderId="26" xfId="0" applyFont="1" applyFill="1" applyBorder="1" applyAlignment="1">
      <alignment horizontal="center" vertical="center" wrapText="1"/>
    </xf>
    <xf numFmtId="0" fontId="6" fillId="18" borderId="30" xfId="0" applyFont="1" applyFill="1" applyBorder="1" applyAlignment="1">
      <alignment horizontal="center" vertical="center" wrapText="1"/>
    </xf>
    <xf numFmtId="0" fontId="6" fillId="18" borderId="16" xfId="0" applyFont="1" applyFill="1" applyBorder="1" applyAlignment="1">
      <alignment horizontal="center" vertical="center" wrapText="1"/>
    </xf>
    <xf numFmtId="0" fontId="10" fillId="18" borderId="19" xfId="0" applyFont="1" applyFill="1" applyBorder="1" applyAlignment="1">
      <alignment vertical="top" wrapText="1"/>
    </xf>
    <xf numFmtId="0" fontId="10" fillId="8" borderId="19" xfId="0" applyFont="1" applyFill="1" applyBorder="1" applyAlignment="1">
      <alignment vertical="top" wrapText="1"/>
    </xf>
    <xf numFmtId="3" fontId="6" fillId="24" borderId="26" xfId="0" applyNumberFormat="1" applyFont="1" applyFill="1" applyBorder="1" applyAlignment="1">
      <alignment horizontal="center" vertical="center" wrapText="1"/>
    </xf>
    <xf numFmtId="0" fontId="6" fillId="24" borderId="30" xfId="0" applyFont="1" applyFill="1" applyBorder="1" applyAlignment="1">
      <alignment horizontal="center" vertical="center" wrapText="1"/>
    </xf>
    <xf numFmtId="0" fontId="6" fillId="24" borderId="16" xfId="0" applyFont="1" applyFill="1" applyBorder="1" applyAlignment="1">
      <alignment horizontal="center" vertical="center" wrapText="1"/>
    </xf>
    <xf numFmtId="3" fontId="6" fillId="8" borderId="26" xfId="0" applyNumberFormat="1" applyFont="1" applyFill="1" applyBorder="1" applyAlignment="1">
      <alignment horizontal="center" vertical="center" wrapText="1"/>
    </xf>
    <xf numFmtId="3" fontId="6" fillId="8" borderId="30" xfId="0" applyNumberFormat="1" applyFont="1" applyFill="1" applyBorder="1" applyAlignment="1">
      <alignment horizontal="center" vertical="center" wrapText="1"/>
    </xf>
    <xf numFmtId="0" fontId="6" fillId="8" borderId="30" xfId="0" applyFont="1" applyFill="1" applyBorder="1" applyAlignment="1">
      <alignment horizontal="center" vertical="center" wrapText="1"/>
    </xf>
    <xf numFmtId="0" fontId="6" fillId="8" borderId="16" xfId="0" applyFont="1" applyFill="1" applyBorder="1" applyAlignment="1">
      <alignment horizontal="center" vertical="center" wrapText="1"/>
    </xf>
    <xf numFmtId="0" fontId="6" fillId="8" borderId="26" xfId="0" applyFont="1" applyFill="1" applyBorder="1" applyAlignment="1">
      <alignment horizontal="left" vertical="center" wrapText="1"/>
    </xf>
    <xf numFmtId="0" fontId="6" fillId="8" borderId="30" xfId="0" applyFont="1" applyFill="1" applyBorder="1" applyAlignment="1">
      <alignment horizontal="left" vertical="center" wrapText="1"/>
    </xf>
    <xf numFmtId="0" fontId="6" fillId="8" borderId="16" xfId="0" applyFont="1" applyFill="1" applyBorder="1" applyAlignment="1">
      <alignment horizontal="left" vertical="center" wrapText="1"/>
    </xf>
    <xf numFmtId="0" fontId="6" fillId="8" borderId="26" xfId="0" applyFont="1" applyFill="1" applyBorder="1" applyAlignment="1">
      <alignment horizontal="center" vertical="center" wrapText="1"/>
    </xf>
    <xf numFmtId="0" fontId="6" fillId="8" borderId="19" xfId="0" applyFont="1" applyFill="1" applyBorder="1" applyAlignment="1">
      <alignment horizontal="center" vertical="center" wrapText="1"/>
    </xf>
    <xf numFmtId="0" fontId="10" fillId="8" borderId="16" xfId="0" applyFont="1" applyFill="1" applyBorder="1" applyAlignment="1">
      <alignment horizontal="center" vertical="center" wrapText="1"/>
    </xf>
    <xf numFmtId="0" fontId="0" fillId="0" borderId="0" xfId="0" applyFont="1" applyBorder="1" applyAlignment="1">
      <alignment horizontal="left" vertical="top" wrapText="1"/>
    </xf>
    <xf numFmtId="0" fontId="0" fillId="0" borderId="0" xfId="0" applyFont="1" applyBorder="1"/>
    <xf numFmtId="0" fontId="19" fillId="0" borderId="0" xfId="0" applyFont="1" applyBorder="1" applyAlignment="1">
      <alignment horizontal="left" wrapText="1"/>
    </xf>
    <xf numFmtId="49" fontId="23" fillId="11" borderId="11" xfId="0" applyNumberFormat="1" applyFont="1" applyFill="1" applyBorder="1" applyAlignment="1">
      <alignment horizontal="center" wrapText="1"/>
    </xf>
    <xf numFmtId="49" fontId="23" fillId="11" borderId="13" xfId="0" applyNumberFormat="1" applyFont="1" applyFill="1" applyBorder="1" applyAlignment="1">
      <alignment horizontal="center" wrapText="1"/>
    </xf>
    <xf numFmtId="49" fontId="23" fillId="11" borderId="12" xfId="0" applyNumberFormat="1" applyFont="1" applyFill="1" applyBorder="1" applyAlignment="1">
      <alignment horizontal="center" wrapText="1"/>
    </xf>
    <xf numFmtId="0" fontId="10" fillId="10" borderId="19" xfId="0" applyFont="1" applyFill="1" applyBorder="1" applyAlignment="1">
      <alignment horizontal="center" vertical="center"/>
    </xf>
    <xf numFmtId="49" fontId="23" fillId="11" borderId="19" xfId="0" applyNumberFormat="1" applyFont="1" applyFill="1" applyBorder="1" applyAlignment="1">
      <alignment horizontal="center" wrapText="1"/>
    </xf>
    <xf numFmtId="0" fontId="30" fillId="0" borderId="0" xfId="0" applyFont="1" applyBorder="1" applyAlignment="1">
      <alignment horizontal="center" vertical="top"/>
    </xf>
    <xf numFmtId="0" fontId="29" fillId="0" borderId="0" xfId="0" applyFont="1" applyBorder="1" applyAlignment="1">
      <alignment horizontal="center" wrapText="1"/>
    </xf>
    <xf numFmtId="0" fontId="0" fillId="0" borderId="0" xfId="0" applyFont="1" applyBorder="1" applyAlignment="1">
      <alignment horizontal="center"/>
    </xf>
    <xf numFmtId="0" fontId="26" fillId="3" borderId="11" xfId="0" applyFont="1" applyFill="1" applyBorder="1" applyAlignment="1">
      <alignment horizontal="center" vertical="center" wrapText="1"/>
    </xf>
    <xf numFmtId="0" fontId="26" fillId="3" borderId="13" xfId="0" applyFont="1" applyFill="1" applyBorder="1" applyAlignment="1">
      <alignment horizontal="center" vertical="center" wrapText="1"/>
    </xf>
    <xf numFmtId="0" fontId="26"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26" xfId="0" applyFont="1" applyFill="1" applyBorder="1" applyAlignment="1">
      <alignment horizontal="center" vertical="center" wrapText="1"/>
    </xf>
    <xf numFmtId="0" fontId="10" fillId="3" borderId="30" xfId="0" applyFont="1" applyFill="1" applyBorder="1" applyAlignment="1">
      <alignment horizontal="center" vertical="center" wrapText="1"/>
    </xf>
    <xf numFmtId="0" fontId="10" fillId="3" borderId="16" xfId="0" applyFont="1" applyFill="1" applyBorder="1" applyAlignment="1">
      <alignment horizontal="center" vertical="center" wrapText="1"/>
    </xf>
    <xf numFmtId="0" fontId="10" fillId="3" borderId="19" xfId="0" applyFont="1" applyFill="1" applyBorder="1" applyAlignment="1">
      <alignment horizontal="center" vertical="center" wrapText="1"/>
    </xf>
    <xf numFmtId="9" fontId="10" fillId="3" borderId="26" xfId="3" applyFont="1" applyFill="1" applyBorder="1" applyAlignment="1">
      <alignment horizontal="center" vertical="center" wrapText="1"/>
    </xf>
    <xf numFmtId="9" fontId="10" fillId="3" borderId="30" xfId="3" applyFont="1" applyFill="1" applyBorder="1" applyAlignment="1">
      <alignment horizontal="center" vertical="center" wrapText="1"/>
    </xf>
    <xf numFmtId="9" fontId="10" fillId="3" borderId="16" xfId="3" applyFont="1" applyFill="1" applyBorder="1" applyAlignment="1">
      <alignment horizontal="center" vertical="center" wrapText="1"/>
    </xf>
    <xf numFmtId="0" fontId="26" fillId="15" borderId="11" xfId="0" applyFont="1" applyFill="1" applyBorder="1" applyAlignment="1">
      <alignment horizontal="center" vertical="center"/>
    </xf>
    <xf numFmtId="0" fontId="26" fillId="15" borderId="13" xfId="0" applyFont="1" applyFill="1" applyBorder="1" applyAlignment="1">
      <alignment horizontal="center" vertical="center"/>
    </xf>
    <xf numFmtId="1" fontId="10" fillId="3" borderId="26" xfId="0" applyNumberFormat="1" applyFont="1" applyFill="1" applyBorder="1" applyAlignment="1">
      <alignment horizontal="center" vertical="center" wrapText="1"/>
    </xf>
    <xf numFmtId="1" fontId="10" fillId="3" borderId="30" xfId="0" applyNumberFormat="1" applyFont="1" applyFill="1" applyBorder="1" applyAlignment="1">
      <alignment horizontal="center" vertical="center" wrapText="1"/>
    </xf>
    <xf numFmtId="1" fontId="10" fillId="3" borderId="16" xfId="0" applyNumberFormat="1" applyFont="1" applyFill="1" applyBorder="1" applyAlignment="1">
      <alignment horizontal="center" vertical="center" wrapText="1"/>
    </xf>
    <xf numFmtId="1" fontId="24" fillId="3" borderId="26" xfId="0" applyNumberFormat="1" applyFont="1" applyFill="1" applyBorder="1" applyAlignment="1">
      <alignment horizontal="center" vertical="center" wrapText="1"/>
    </xf>
    <xf numFmtId="1" fontId="24" fillId="3" borderId="30" xfId="0" applyNumberFormat="1" applyFont="1" applyFill="1" applyBorder="1" applyAlignment="1">
      <alignment horizontal="center" vertical="center" wrapText="1"/>
    </xf>
    <xf numFmtId="1" fontId="24" fillId="3" borderId="16" xfId="0" applyNumberFormat="1" applyFont="1" applyFill="1" applyBorder="1" applyAlignment="1">
      <alignment horizontal="center" vertical="center" wrapText="1"/>
    </xf>
    <xf numFmtId="43" fontId="10" fillId="3" borderId="26" xfId="1" applyFont="1" applyFill="1" applyBorder="1" applyAlignment="1">
      <alignment horizontal="center" vertical="center" wrapText="1"/>
    </xf>
    <xf numFmtId="43" fontId="10" fillId="3" borderId="30" xfId="1" applyFont="1" applyFill="1" applyBorder="1" applyAlignment="1">
      <alignment horizontal="center" vertical="center" wrapText="1"/>
    </xf>
    <xf numFmtId="43" fontId="10" fillId="3" borderId="16" xfId="1" applyFont="1" applyFill="1" applyBorder="1" applyAlignment="1">
      <alignment horizontal="center" vertical="center" wrapText="1"/>
    </xf>
    <xf numFmtId="0" fontId="10" fillId="3" borderId="11"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3" fillId="0" borderId="0" xfId="0" applyFont="1" applyAlignment="1">
      <alignment horizontal="center" vertical="center"/>
    </xf>
    <xf numFmtId="0" fontId="2" fillId="0" borderId="0" xfId="0" applyFont="1" applyAlignment="1">
      <alignment horizontal="center" vertical="center"/>
    </xf>
    <xf numFmtId="0" fontId="34" fillId="0" borderId="17" xfId="0" applyFont="1" applyBorder="1" applyAlignment="1">
      <alignment horizontal="center"/>
    </xf>
    <xf numFmtId="0" fontId="18" fillId="23" borderId="0" xfId="0" applyFont="1" applyFill="1" applyBorder="1" applyAlignment="1">
      <alignment horizontal="left"/>
    </xf>
  </cellXfs>
  <cellStyles count="7">
    <cellStyle name="Comma" xfId="1" builtinId="3"/>
    <cellStyle name="Currency" xfId="2" builtinId="4"/>
    <cellStyle name="Currency 2" xfId="4" xr:uid="{D5C1A5B6-3E2A-4B57-9A30-9445B0980C6B}"/>
    <cellStyle name="Normal" xfId="0" builtinId="0"/>
    <cellStyle name="Normal 4" xfId="6" xr:uid="{36C68165-3034-47AC-8C1B-CF701E889924}"/>
    <cellStyle name="Normal 9" xfId="5" xr:uid="{711DEBCD-8259-4E5F-9AF4-944CCF1196B0}"/>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18"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11</xdr:col>
      <xdr:colOff>739587</xdr:colOff>
      <xdr:row>0</xdr:row>
      <xdr:rowOff>44824</xdr:rowOff>
    </xdr:from>
    <xdr:to>
      <xdr:col>19</xdr:col>
      <xdr:colOff>15552</xdr:colOff>
      <xdr:row>12</xdr:row>
      <xdr:rowOff>90353</xdr:rowOff>
    </xdr:to>
    <xdr:pic>
      <xdr:nvPicPr>
        <xdr:cNvPr id="2" name="Picture 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24689" y="44824"/>
          <a:ext cx="1173189" cy="24170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zubair.ezzat.UNDPAF\AppData\Local\Microsoft\Windows\Temporary%20Internet%20Files\Low\Content.IE5\3NBK5WH6\2007_ASL_with_EBAP-ACTUAL_RECONC_0111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nnn_#_$"/>
      <sheetName val="source"/>
      <sheetName val="pivot-ipproforma"/>
      <sheetName val="IP-proforma07"/>
      <sheetName val="NOGS-proforma07"/>
      <sheetName val="reconciliation"/>
      <sheetName val="summary-reconciliation"/>
      <sheetName val="Sheet3"/>
    </sheetNames>
    <sheetDataSet>
      <sheetData sheetId="0"/>
      <sheetData sheetId="1"/>
      <sheetData sheetId="2"/>
      <sheetData sheetId="3"/>
      <sheetData sheetId="4">
        <row r="5">
          <cell r="A5" t="str">
            <v>AFGG</v>
          </cell>
          <cell r="B5">
            <v>18755.37</v>
          </cell>
        </row>
        <row r="6">
          <cell r="A6" t="str">
            <v>AFGN</v>
          </cell>
          <cell r="B6">
            <v>33951.269999999997</v>
          </cell>
        </row>
        <row r="7">
          <cell r="A7" t="str">
            <v>AGOG</v>
          </cell>
          <cell r="B7">
            <v>40644.370000000003</v>
          </cell>
        </row>
        <row r="8">
          <cell r="A8" t="str">
            <v>AGON</v>
          </cell>
          <cell r="B8">
            <v>80131.39</v>
          </cell>
        </row>
        <row r="9">
          <cell r="A9" t="str">
            <v>ALBG</v>
          </cell>
          <cell r="B9">
            <v>22490.01</v>
          </cell>
        </row>
        <row r="10">
          <cell r="A10" t="str">
            <v>ALBN</v>
          </cell>
          <cell r="B10">
            <v>45110.47</v>
          </cell>
        </row>
        <row r="11">
          <cell r="A11" t="str">
            <v>AREG</v>
          </cell>
          <cell r="B11">
            <v>69542.64</v>
          </cell>
        </row>
        <row r="12">
          <cell r="A12" t="str">
            <v>AREN</v>
          </cell>
          <cell r="B12">
            <v>121670.8</v>
          </cell>
        </row>
        <row r="13">
          <cell r="A13" t="str">
            <v>ARGG</v>
          </cell>
          <cell r="B13">
            <v>32428.080000000002</v>
          </cell>
        </row>
        <row r="14">
          <cell r="A14" t="str">
            <v>ARGN</v>
          </cell>
          <cell r="B14">
            <v>56727.67</v>
          </cell>
        </row>
        <row r="15">
          <cell r="A15" t="str">
            <v>ARMG</v>
          </cell>
          <cell r="B15">
            <v>20771.5</v>
          </cell>
        </row>
        <row r="16">
          <cell r="A16" t="str">
            <v>ARMN</v>
          </cell>
          <cell r="B16">
            <v>37022.699999999997</v>
          </cell>
        </row>
        <row r="17">
          <cell r="A17" t="str">
            <v>AUSG</v>
          </cell>
          <cell r="B17">
            <v>50883.12</v>
          </cell>
        </row>
        <row r="18">
          <cell r="A18" t="str">
            <v>AUSN</v>
          </cell>
          <cell r="B18">
            <v>77406.55</v>
          </cell>
        </row>
        <row r="19">
          <cell r="A19" t="str">
            <v>AUTG</v>
          </cell>
          <cell r="B19">
            <v>85341.17</v>
          </cell>
        </row>
        <row r="20">
          <cell r="A20" t="str">
            <v>AZEG</v>
          </cell>
          <cell r="B20">
            <v>26019.02</v>
          </cell>
        </row>
        <row r="21">
          <cell r="A21" t="str">
            <v>AZEN</v>
          </cell>
          <cell r="B21">
            <v>46789.27</v>
          </cell>
        </row>
        <row r="22">
          <cell r="A22" t="str">
            <v>BDIG</v>
          </cell>
          <cell r="B22">
            <v>25285.47</v>
          </cell>
        </row>
        <row r="23">
          <cell r="A23" t="str">
            <v>BDIN</v>
          </cell>
          <cell r="B23">
            <v>37127.760000000002</v>
          </cell>
        </row>
        <row r="24">
          <cell r="A24" t="str">
            <v>BELG</v>
          </cell>
          <cell r="B24">
            <v>79292.25</v>
          </cell>
        </row>
        <row r="25">
          <cell r="A25" t="str">
            <v>BELN</v>
          </cell>
          <cell r="B25">
            <v>103723</v>
          </cell>
        </row>
        <row r="26">
          <cell r="A26" t="str">
            <v>BENG</v>
          </cell>
          <cell r="B26">
            <v>24085.05</v>
          </cell>
        </row>
        <row r="27">
          <cell r="A27" t="str">
            <v>BENN</v>
          </cell>
          <cell r="B27">
            <v>53910.73</v>
          </cell>
        </row>
        <row r="28">
          <cell r="A28" t="str">
            <v>BFAG</v>
          </cell>
          <cell r="B28">
            <v>21820.26</v>
          </cell>
        </row>
        <row r="29">
          <cell r="A29" t="str">
            <v>BFAN</v>
          </cell>
          <cell r="B29">
            <v>45522.45</v>
          </cell>
        </row>
        <row r="30">
          <cell r="A30" t="str">
            <v>BGDG</v>
          </cell>
          <cell r="B30">
            <v>14276.85</v>
          </cell>
        </row>
        <row r="31">
          <cell r="A31" t="str">
            <v>BGDN</v>
          </cell>
          <cell r="B31">
            <v>45163.1</v>
          </cell>
        </row>
        <row r="32">
          <cell r="A32" t="str">
            <v>BGRG</v>
          </cell>
          <cell r="B32">
            <v>21729.119999999999</v>
          </cell>
        </row>
        <row r="33">
          <cell r="A33" t="str">
            <v>BGRN</v>
          </cell>
          <cell r="B33">
            <v>47704.82</v>
          </cell>
        </row>
        <row r="34">
          <cell r="A34" t="str">
            <v>BHRG</v>
          </cell>
          <cell r="B34">
            <v>41889.019999999997</v>
          </cell>
        </row>
        <row r="35">
          <cell r="A35" t="str">
            <v>BHRN</v>
          </cell>
          <cell r="B35">
            <v>95525.47</v>
          </cell>
        </row>
        <row r="36">
          <cell r="A36" t="str">
            <v>BIHG</v>
          </cell>
          <cell r="B36">
            <v>35147.79</v>
          </cell>
        </row>
        <row r="37">
          <cell r="A37" t="str">
            <v>BIHN</v>
          </cell>
          <cell r="B37">
            <v>51175.3</v>
          </cell>
        </row>
        <row r="38">
          <cell r="A38" t="str">
            <v>BLRG</v>
          </cell>
          <cell r="B38">
            <v>17923.27</v>
          </cell>
        </row>
        <row r="39">
          <cell r="A39" t="str">
            <v>BLRN</v>
          </cell>
          <cell r="B39">
            <v>36207.089999999997</v>
          </cell>
        </row>
        <row r="40">
          <cell r="A40" t="str">
            <v>BLZG</v>
          </cell>
          <cell r="B40">
            <v>25155.119999999999</v>
          </cell>
        </row>
        <row r="41">
          <cell r="A41" t="str">
            <v>BLZN</v>
          </cell>
          <cell r="B41">
            <v>47900.15</v>
          </cell>
        </row>
        <row r="42">
          <cell r="A42" t="str">
            <v>BOLG</v>
          </cell>
          <cell r="B42">
            <v>26487.66</v>
          </cell>
        </row>
        <row r="43">
          <cell r="A43" t="str">
            <v>BOLN</v>
          </cell>
          <cell r="B43">
            <v>70025.34</v>
          </cell>
        </row>
        <row r="44">
          <cell r="A44" t="str">
            <v>BRAG</v>
          </cell>
          <cell r="B44">
            <v>40464.160000000003</v>
          </cell>
        </row>
        <row r="45">
          <cell r="A45" t="str">
            <v>BRAN</v>
          </cell>
          <cell r="B45">
            <v>99715.63</v>
          </cell>
        </row>
        <row r="46">
          <cell r="A46" t="str">
            <v>BRBG</v>
          </cell>
          <cell r="B46">
            <v>47872.91</v>
          </cell>
        </row>
        <row r="47">
          <cell r="A47" t="str">
            <v>BRBN</v>
          </cell>
          <cell r="B47">
            <v>102536.32000000001</v>
          </cell>
        </row>
        <row r="48">
          <cell r="A48" t="str">
            <v>BTNG</v>
          </cell>
          <cell r="B48">
            <v>7405.28</v>
          </cell>
        </row>
        <row r="49">
          <cell r="A49" t="str">
            <v>BTNN</v>
          </cell>
          <cell r="B49">
            <v>11820.51</v>
          </cell>
        </row>
        <row r="50">
          <cell r="A50" t="str">
            <v>BWAG</v>
          </cell>
          <cell r="B50">
            <v>29443.58</v>
          </cell>
        </row>
        <row r="51">
          <cell r="A51" t="str">
            <v>BWAN</v>
          </cell>
          <cell r="B51">
            <v>78300.320000000007</v>
          </cell>
        </row>
        <row r="52">
          <cell r="A52" t="str">
            <v>CA2G</v>
          </cell>
          <cell r="B52">
            <v>47404.78</v>
          </cell>
        </row>
        <row r="53">
          <cell r="A53" t="str">
            <v>CAFG</v>
          </cell>
          <cell r="B53">
            <v>26940.66</v>
          </cell>
        </row>
        <row r="54">
          <cell r="A54" t="str">
            <v>CAFN</v>
          </cell>
          <cell r="B54">
            <v>72710.679999999993</v>
          </cell>
        </row>
        <row r="55">
          <cell r="A55" t="str">
            <v>CANG</v>
          </cell>
          <cell r="B55">
            <v>46465.65</v>
          </cell>
        </row>
        <row r="56">
          <cell r="A56" t="str">
            <v>CHEG</v>
          </cell>
          <cell r="B56">
            <v>102675.45</v>
          </cell>
        </row>
        <row r="57">
          <cell r="A57" t="str">
            <v>CHLG</v>
          </cell>
          <cell r="B57">
            <v>57865.9</v>
          </cell>
        </row>
        <row r="58">
          <cell r="A58" t="str">
            <v>CHLN</v>
          </cell>
          <cell r="B58">
            <v>108385.65</v>
          </cell>
        </row>
        <row r="59">
          <cell r="A59" t="str">
            <v>CHNG</v>
          </cell>
          <cell r="B59">
            <v>23062.9</v>
          </cell>
        </row>
        <row r="60">
          <cell r="A60" t="str">
            <v>CHNN</v>
          </cell>
          <cell r="B60">
            <v>54637.8</v>
          </cell>
        </row>
        <row r="61">
          <cell r="A61" t="str">
            <v>CIVG</v>
          </cell>
          <cell r="B61">
            <v>31829.53</v>
          </cell>
        </row>
        <row r="62">
          <cell r="A62" t="str">
            <v>CIVN</v>
          </cell>
          <cell r="B62">
            <v>84309.02</v>
          </cell>
        </row>
        <row r="63">
          <cell r="A63" t="str">
            <v>CMRG</v>
          </cell>
          <cell r="B63">
            <v>27166.87</v>
          </cell>
        </row>
        <row r="64">
          <cell r="A64" t="str">
            <v>CMRN</v>
          </cell>
          <cell r="B64">
            <v>64182.95</v>
          </cell>
        </row>
        <row r="65">
          <cell r="A65" t="str">
            <v>CODG</v>
          </cell>
          <cell r="B65">
            <v>18617.57</v>
          </cell>
        </row>
        <row r="66">
          <cell r="A66" t="str">
            <v>CODN</v>
          </cell>
          <cell r="B66">
            <v>65222.28</v>
          </cell>
        </row>
        <row r="67">
          <cell r="A67" t="str">
            <v>COGG</v>
          </cell>
          <cell r="B67">
            <v>36047.74</v>
          </cell>
        </row>
        <row r="68">
          <cell r="A68" t="str">
            <v>COGN</v>
          </cell>
          <cell r="B68">
            <v>82164.59</v>
          </cell>
        </row>
        <row r="69">
          <cell r="A69" t="str">
            <v>COLG</v>
          </cell>
          <cell r="B69">
            <v>35650.92</v>
          </cell>
        </row>
        <row r="70">
          <cell r="A70" t="str">
            <v>COLN</v>
          </cell>
          <cell r="B70">
            <v>97159.45</v>
          </cell>
        </row>
        <row r="71">
          <cell r="A71" t="str">
            <v>COMG</v>
          </cell>
          <cell r="B71">
            <v>23235.21</v>
          </cell>
        </row>
        <row r="72">
          <cell r="A72" t="str">
            <v>COMN</v>
          </cell>
          <cell r="B72">
            <v>48214.2</v>
          </cell>
        </row>
        <row r="73">
          <cell r="A73" t="str">
            <v>CPVG</v>
          </cell>
          <cell r="B73">
            <v>33694.199999999997</v>
          </cell>
        </row>
        <row r="74">
          <cell r="A74" t="str">
            <v>CPVN</v>
          </cell>
          <cell r="B74">
            <v>60894.74</v>
          </cell>
        </row>
        <row r="75">
          <cell r="A75" t="str">
            <v>CRIG</v>
          </cell>
          <cell r="B75">
            <v>24614.67</v>
          </cell>
        </row>
        <row r="76">
          <cell r="A76" t="str">
            <v>CRIN</v>
          </cell>
          <cell r="B76">
            <v>75118.7</v>
          </cell>
        </row>
        <row r="77">
          <cell r="A77" t="str">
            <v>CUBG</v>
          </cell>
          <cell r="B77">
            <v>22339.41</v>
          </cell>
        </row>
        <row r="78">
          <cell r="A78" t="str">
            <v>CUBN</v>
          </cell>
          <cell r="B78">
            <v>33199.089999999997</v>
          </cell>
        </row>
        <row r="79">
          <cell r="A79" t="str">
            <v>CYPG</v>
          </cell>
          <cell r="B79">
            <v>65625.22</v>
          </cell>
        </row>
        <row r="80">
          <cell r="A80" t="str">
            <v>CYPN</v>
          </cell>
          <cell r="B80">
            <v>105519.15</v>
          </cell>
        </row>
        <row r="81">
          <cell r="A81" t="str">
            <v>CZEG</v>
          </cell>
          <cell r="B81">
            <v>34846</v>
          </cell>
        </row>
        <row r="82">
          <cell r="A82" t="str">
            <v>CZEN</v>
          </cell>
          <cell r="B82">
            <v>65051.64</v>
          </cell>
        </row>
        <row r="83">
          <cell r="A83" t="str">
            <v>DEUG</v>
          </cell>
          <cell r="B83">
            <v>83286.460000000006</v>
          </cell>
        </row>
        <row r="84">
          <cell r="A84" t="str">
            <v>DEUN</v>
          </cell>
          <cell r="B84">
            <v>125328.51</v>
          </cell>
        </row>
        <row r="85">
          <cell r="A85" t="str">
            <v>DJIG</v>
          </cell>
          <cell r="B85">
            <v>31081.35</v>
          </cell>
        </row>
        <row r="86">
          <cell r="A86" t="str">
            <v>DJIN</v>
          </cell>
          <cell r="B86">
            <v>57173.72</v>
          </cell>
        </row>
        <row r="87">
          <cell r="A87" t="str">
            <v>DNKG</v>
          </cell>
          <cell r="B87">
            <v>79547.520000000004</v>
          </cell>
        </row>
        <row r="88">
          <cell r="A88" t="str">
            <v>DOMG</v>
          </cell>
          <cell r="B88">
            <v>28467.19</v>
          </cell>
        </row>
        <row r="89">
          <cell r="A89" t="str">
            <v>DOMN</v>
          </cell>
          <cell r="B89">
            <v>79909.45</v>
          </cell>
        </row>
        <row r="90">
          <cell r="A90" t="str">
            <v>DZAG</v>
          </cell>
          <cell r="B90">
            <v>17343.2</v>
          </cell>
        </row>
        <row r="91">
          <cell r="A91" t="str">
            <v>DZAN</v>
          </cell>
          <cell r="B91">
            <v>38886.79</v>
          </cell>
        </row>
        <row r="92">
          <cell r="A92" t="str">
            <v>ECUG</v>
          </cell>
          <cell r="B92">
            <v>37729.370000000003</v>
          </cell>
        </row>
        <row r="93">
          <cell r="A93" t="str">
            <v>ECUN</v>
          </cell>
          <cell r="B93">
            <v>98911.55</v>
          </cell>
        </row>
        <row r="94">
          <cell r="A94" t="str">
            <v>EGYG</v>
          </cell>
          <cell r="B94">
            <v>23121.13</v>
          </cell>
        </row>
        <row r="95">
          <cell r="A95" t="str">
            <v>EGYN</v>
          </cell>
          <cell r="B95">
            <v>63154.15</v>
          </cell>
        </row>
        <row r="96">
          <cell r="A96" t="str">
            <v>ERIG</v>
          </cell>
          <cell r="B96">
            <v>8381.33</v>
          </cell>
        </row>
        <row r="97">
          <cell r="A97" t="str">
            <v>ERIN</v>
          </cell>
          <cell r="B97">
            <v>15042.11</v>
          </cell>
        </row>
        <row r="98">
          <cell r="A98" t="str">
            <v>ESPG</v>
          </cell>
          <cell r="B98">
            <v>71312.58</v>
          </cell>
        </row>
        <row r="99">
          <cell r="A99" t="str">
            <v>ESPN</v>
          </cell>
          <cell r="B99">
            <v>83368.81</v>
          </cell>
        </row>
        <row r="100">
          <cell r="A100" t="str">
            <v>ESTG</v>
          </cell>
          <cell r="B100">
            <v>18209.71</v>
          </cell>
        </row>
        <row r="101">
          <cell r="A101" t="str">
            <v>ESTN</v>
          </cell>
          <cell r="B101">
            <v>46587.61</v>
          </cell>
        </row>
        <row r="102">
          <cell r="A102" t="str">
            <v>ETHG</v>
          </cell>
          <cell r="B102">
            <v>14913.32</v>
          </cell>
        </row>
        <row r="103">
          <cell r="A103" t="str">
            <v>ETHN</v>
          </cell>
          <cell r="B103">
            <v>30046.07</v>
          </cell>
        </row>
        <row r="104">
          <cell r="A104" t="str">
            <v>FING</v>
          </cell>
          <cell r="B104">
            <v>58546.14</v>
          </cell>
        </row>
        <row r="105">
          <cell r="A105" t="str">
            <v>FJIG</v>
          </cell>
          <cell r="B105">
            <v>23864.11</v>
          </cell>
        </row>
        <row r="106">
          <cell r="A106" t="str">
            <v>FJIN</v>
          </cell>
          <cell r="B106">
            <v>58694.97</v>
          </cell>
        </row>
        <row r="107">
          <cell r="A107" t="str">
            <v>FR3G</v>
          </cell>
          <cell r="B107">
            <v>77553.52</v>
          </cell>
        </row>
        <row r="108">
          <cell r="A108" t="str">
            <v>GABG</v>
          </cell>
          <cell r="B108">
            <v>38661.160000000003</v>
          </cell>
        </row>
        <row r="109">
          <cell r="A109" t="str">
            <v>GABN</v>
          </cell>
          <cell r="B109">
            <v>83127.61</v>
          </cell>
        </row>
        <row r="110">
          <cell r="A110" t="str">
            <v>GBRG</v>
          </cell>
          <cell r="B110">
            <v>73265.77</v>
          </cell>
        </row>
        <row r="111">
          <cell r="A111" t="str">
            <v>GEOG</v>
          </cell>
          <cell r="B111">
            <v>19435.099999999999</v>
          </cell>
        </row>
        <row r="112">
          <cell r="A112" t="str">
            <v>GEON</v>
          </cell>
          <cell r="B112">
            <v>44821.65</v>
          </cell>
        </row>
        <row r="113">
          <cell r="A113" t="str">
            <v>GHAG</v>
          </cell>
          <cell r="B113">
            <v>16650.52</v>
          </cell>
        </row>
        <row r="114">
          <cell r="A114" t="str">
            <v>GHAN</v>
          </cell>
          <cell r="B114">
            <v>36393.53</v>
          </cell>
        </row>
        <row r="115">
          <cell r="A115" t="str">
            <v>GING</v>
          </cell>
          <cell r="B115">
            <v>6713.25</v>
          </cell>
        </row>
        <row r="116">
          <cell r="A116" t="str">
            <v>GINN</v>
          </cell>
          <cell r="B116">
            <v>18349.990000000002</v>
          </cell>
        </row>
        <row r="117">
          <cell r="A117" t="str">
            <v>GMBG</v>
          </cell>
          <cell r="B117">
            <v>13595.44</v>
          </cell>
        </row>
        <row r="118">
          <cell r="A118" t="str">
            <v>GMBN</v>
          </cell>
          <cell r="B118">
            <v>28136.92</v>
          </cell>
        </row>
        <row r="119">
          <cell r="A119" t="str">
            <v>GNBG</v>
          </cell>
          <cell r="B119">
            <v>38988.51</v>
          </cell>
        </row>
        <row r="120">
          <cell r="A120" t="str">
            <v>GNBN</v>
          </cell>
          <cell r="B120">
            <v>57360.23</v>
          </cell>
        </row>
        <row r="121">
          <cell r="A121" t="str">
            <v>GNQG</v>
          </cell>
          <cell r="B121">
            <v>32721.18</v>
          </cell>
        </row>
        <row r="122">
          <cell r="A122" t="str">
            <v>GNQN</v>
          </cell>
          <cell r="B122">
            <v>63483.05</v>
          </cell>
        </row>
        <row r="123">
          <cell r="A123" t="str">
            <v>GRCG</v>
          </cell>
          <cell r="B123">
            <v>45566.73</v>
          </cell>
        </row>
        <row r="124">
          <cell r="A124" t="str">
            <v>GRCN</v>
          </cell>
          <cell r="B124">
            <v>96632.77</v>
          </cell>
        </row>
        <row r="125">
          <cell r="A125" t="str">
            <v>GTMG</v>
          </cell>
          <cell r="B125">
            <v>34134.5</v>
          </cell>
        </row>
        <row r="126">
          <cell r="A126" t="str">
            <v>GTMN</v>
          </cell>
          <cell r="B126">
            <v>82353.03</v>
          </cell>
        </row>
        <row r="127">
          <cell r="A127" t="str">
            <v>GUYG</v>
          </cell>
          <cell r="B127">
            <v>16704.88</v>
          </cell>
        </row>
        <row r="128">
          <cell r="A128" t="str">
            <v>GUYN</v>
          </cell>
          <cell r="B128">
            <v>42180.56</v>
          </cell>
        </row>
        <row r="129">
          <cell r="A129" t="str">
            <v>HNDG</v>
          </cell>
          <cell r="B129">
            <v>24958.37</v>
          </cell>
        </row>
        <row r="130">
          <cell r="A130" t="str">
            <v>HNDN</v>
          </cell>
          <cell r="B130">
            <v>65052.93</v>
          </cell>
        </row>
        <row r="131">
          <cell r="A131" t="str">
            <v>HRVG</v>
          </cell>
          <cell r="B131">
            <v>48109.13</v>
          </cell>
        </row>
        <row r="132">
          <cell r="A132" t="str">
            <v>HRVN</v>
          </cell>
          <cell r="B132">
            <v>72581.509999999995</v>
          </cell>
        </row>
        <row r="133">
          <cell r="A133" t="str">
            <v>HTIG</v>
          </cell>
          <cell r="B133">
            <v>26250.14</v>
          </cell>
        </row>
        <row r="134">
          <cell r="A134" t="str">
            <v>HTIN</v>
          </cell>
          <cell r="B134">
            <v>60758.1</v>
          </cell>
        </row>
        <row r="135">
          <cell r="A135" t="str">
            <v>HUNG</v>
          </cell>
          <cell r="B135">
            <v>26792.17</v>
          </cell>
        </row>
        <row r="136">
          <cell r="A136" t="str">
            <v>HUNN</v>
          </cell>
          <cell r="B136">
            <v>60165.94</v>
          </cell>
        </row>
        <row r="137">
          <cell r="A137" t="str">
            <v>IDNG</v>
          </cell>
          <cell r="B137">
            <v>23925.37</v>
          </cell>
        </row>
        <row r="138">
          <cell r="A138" t="str">
            <v>IDNN</v>
          </cell>
          <cell r="B138">
            <v>63890.44</v>
          </cell>
        </row>
        <row r="139">
          <cell r="A139" t="str">
            <v>INDG</v>
          </cell>
          <cell r="B139">
            <v>18826.900000000001</v>
          </cell>
        </row>
        <row r="140">
          <cell r="A140" t="str">
            <v>INDN</v>
          </cell>
          <cell r="B140">
            <v>63872.89</v>
          </cell>
        </row>
        <row r="141">
          <cell r="A141" t="str">
            <v>IRLG</v>
          </cell>
          <cell r="B141">
            <v>74599.759999999995</v>
          </cell>
        </row>
        <row r="142">
          <cell r="A142" t="str">
            <v>IRLN</v>
          </cell>
          <cell r="B142">
            <v>124929.81</v>
          </cell>
        </row>
        <row r="143">
          <cell r="A143" t="str">
            <v>IRNG</v>
          </cell>
          <cell r="B143">
            <v>25129.95</v>
          </cell>
        </row>
        <row r="144">
          <cell r="A144" t="str">
            <v>IRNN</v>
          </cell>
          <cell r="B144">
            <v>46719.839999999997</v>
          </cell>
        </row>
        <row r="145">
          <cell r="A145" t="str">
            <v>IRQG</v>
          </cell>
          <cell r="B145">
            <v>23634.02</v>
          </cell>
        </row>
        <row r="146">
          <cell r="A146" t="str">
            <v>IRQN</v>
          </cell>
          <cell r="B146">
            <v>37725.379999999997</v>
          </cell>
        </row>
        <row r="147">
          <cell r="A147" t="str">
            <v>ISRG</v>
          </cell>
          <cell r="B147">
            <v>41638.120000000003</v>
          </cell>
        </row>
        <row r="148">
          <cell r="A148" t="str">
            <v>ISRN</v>
          </cell>
          <cell r="B148">
            <v>62071.040000000001</v>
          </cell>
        </row>
        <row r="149">
          <cell r="A149" t="str">
            <v>IT2G</v>
          </cell>
          <cell r="B149">
            <v>60684.65</v>
          </cell>
        </row>
        <row r="150">
          <cell r="A150" t="str">
            <v>ITAG</v>
          </cell>
          <cell r="B150">
            <v>78571.27</v>
          </cell>
        </row>
        <row r="151">
          <cell r="A151" t="str">
            <v>JAMG</v>
          </cell>
          <cell r="B151">
            <v>29454.14</v>
          </cell>
        </row>
        <row r="152">
          <cell r="A152" t="str">
            <v>JAMN</v>
          </cell>
          <cell r="B152">
            <v>58927.64</v>
          </cell>
        </row>
        <row r="153">
          <cell r="A153" t="str">
            <v>JORG</v>
          </cell>
          <cell r="B153">
            <v>25141.31</v>
          </cell>
        </row>
        <row r="154">
          <cell r="A154" t="str">
            <v>JORN</v>
          </cell>
          <cell r="B154">
            <v>49855.86</v>
          </cell>
        </row>
        <row r="155">
          <cell r="A155" t="str">
            <v>JPNG</v>
          </cell>
          <cell r="B155">
            <v>98952.37</v>
          </cell>
        </row>
        <row r="156">
          <cell r="A156" t="str">
            <v>JPNN</v>
          </cell>
          <cell r="B156">
            <v>137403.18</v>
          </cell>
        </row>
        <row r="157">
          <cell r="A157" t="str">
            <v>KAZG</v>
          </cell>
          <cell r="B157">
            <v>30647.25</v>
          </cell>
        </row>
        <row r="158">
          <cell r="A158" t="str">
            <v>KAZN</v>
          </cell>
          <cell r="B158">
            <v>71566.61</v>
          </cell>
        </row>
        <row r="159">
          <cell r="A159" t="str">
            <v>KENG</v>
          </cell>
          <cell r="B159">
            <v>26590.59</v>
          </cell>
        </row>
        <row r="160">
          <cell r="A160" t="str">
            <v>KENN</v>
          </cell>
          <cell r="B160">
            <v>80194.44</v>
          </cell>
        </row>
        <row r="161">
          <cell r="A161" t="str">
            <v>KGZG</v>
          </cell>
          <cell r="B161">
            <v>15173.9</v>
          </cell>
        </row>
        <row r="162">
          <cell r="A162" t="str">
            <v>KGZN</v>
          </cell>
          <cell r="B162">
            <v>27414.37</v>
          </cell>
        </row>
        <row r="163">
          <cell r="A163" t="str">
            <v>KHMG</v>
          </cell>
          <cell r="B163">
            <v>18139.25</v>
          </cell>
        </row>
        <row r="164">
          <cell r="A164" t="str">
            <v>KHMN</v>
          </cell>
          <cell r="B164">
            <v>37747.65</v>
          </cell>
        </row>
        <row r="165">
          <cell r="A165" t="str">
            <v>KORG</v>
          </cell>
          <cell r="B165">
            <v>87583.5</v>
          </cell>
        </row>
        <row r="166">
          <cell r="A166" t="str">
            <v>KORN</v>
          </cell>
          <cell r="B166">
            <v>99090.21</v>
          </cell>
        </row>
        <row r="167">
          <cell r="A167" t="str">
            <v>KOSG</v>
          </cell>
          <cell r="B167">
            <v>26356.85</v>
          </cell>
        </row>
        <row r="168">
          <cell r="A168" t="str">
            <v>KOSN</v>
          </cell>
          <cell r="B168">
            <v>42066.7</v>
          </cell>
        </row>
        <row r="169">
          <cell r="A169" t="str">
            <v>KWTG</v>
          </cell>
          <cell r="B169">
            <v>51647.49</v>
          </cell>
        </row>
        <row r="170">
          <cell r="A170" t="str">
            <v>KWTN</v>
          </cell>
          <cell r="B170">
            <v>112850.38</v>
          </cell>
        </row>
        <row r="171">
          <cell r="A171" t="str">
            <v>LAOG</v>
          </cell>
          <cell r="B171">
            <v>10006.4</v>
          </cell>
        </row>
        <row r="172">
          <cell r="A172" t="str">
            <v>LAON</v>
          </cell>
          <cell r="B172">
            <v>18735.62</v>
          </cell>
        </row>
        <row r="173">
          <cell r="A173" t="str">
            <v>LBNG</v>
          </cell>
          <cell r="B173">
            <v>47766.6</v>
          </cell>
        </row>
        <row r="174">
          <cell r="A174" t="str">
            <v>LBNN</v>
          </cell>
          <cell r="B174">
            <v>87602.78</v>
          </cell>
        </row>
        <row r="175">
          <cell r="A175" t="str">
            <v>LBRG</v>
          </cell>
          <cell r="B175">
            <v>21997.65</v>
          </cell>
        </row>
        <row r="176">
          <cell r="A176" t="str">
            <v>LBRN</v>
          </cell>
          <cell r="B176">
            <v>33369.629999999997</v>
          </cell>
        </row>
        <row r="177">
          <cell r="A177" t="str">
            <v>LBYG</v>
          </cell>
          <cell r="B177">
            <v>20018.71</v>
          </cell>
        </row>
        <row r="178">
          <cell r="A178" t="str">
            <v>LBYN</v>
          </cell>
          <cell r="B178">
            <v>31009.71</v>
          </cell>
        </row>
        <row r="179">
          <cell r="A179" t="str">
            <v>LKAG</v>
          </cell>
          <cell r="B179">
            <v>13424.97</v>
          </cell>
        </row>
        <row r="180">
          <cell r="A180" t="str">
            <v>LKAN</v>
          </cell>
          <cell r="B180">
            <v>38370.019999999997</v>
          </cell>
        </row>
        <row r="181">
          <cell r="A181" t="str">
            <v>LSOG</v>
          </cell>
          <cell r="B181">
            <v>21079.69</v>
          </cell>
        </row>
        <row r="182">
          <cell r="A182" t="str">
            <v>LSON</v>
          </cell>
          <cell r="B182">
            <v>44047.42</v>
          </cell>
        </row>
        <row r="183">
          <cell r="A183" t="str">
            <v>LTUG</v>
          </cell>
          <cell r="B183">
            <v>25065.8</v>
          </cell>
        </row>
        <row r="184">
          <cell r="A184" t="str">
            <v>LTUN</v>
          </cell>
          <cell r="B184">
            <v>54827.07</v>
          </cell>
        </row>
        <row r="185">
          <cell r="A185" t="str">
            <v>LVAG</v>
          </cell>
          <cell r="B185">
            <v>24570.91</v>
          </cell>
        </row>
        <row r="186">
          <cell r="A186" t="str">
            <v>LVAN</v>
          </cell>
          <cell r="B186">
            <v>50419.02</v>
          </cell>
        </row>
        <row r="187">
          <cell r="A187" t="str">
            <v>MARG</v>
          </cell>
          <cell r="B187">
            <v>34163.43</v>
          </cell>
        </row>
        <row r="188">
          <cell r="A188" t="str">
            <v>MARN</v>
          </cell>
          <cell r="B188">
            <v>99109.11</v>
          </cell>
        </row>
        <row r="189">
          <cell r="A189" t="str">
            <v>MDAG</v>
          </cell>
          <cell r="B189">
            <v>12935.97</v>
          </cell>
        </row>
        <row r="190">
          <cell r="A190" t="str">
            <v>MDAN</v>
          </cell>
          <cell r="B190">
            <v>30883.25</v>
          </cell>
        </row>
        <row r="191">
          <cell r="A191" t="str">
            <v>MDGG</v>
          </cell>
          <cell r="B191">
            <v>7445.86</v>
          </cell>
        </row>
        <row r="192">
          <cell r="A192" t="str">
            <v>MDGN</v>
          </cell>
          <cell r="B192">
            <v>21840.19</v>
          </cell>
        </row>
        <row r="193">
          <cell r="A193" t="str">
            <v>MDVG</v>
          </cell>
          <cell r="B193">
            <v>13632.63</v>
          </cell>
        </row>
        <row r="194">
          <cell r="A194" t="str">
            <v>MDVN</v>
          </cell>
          <cell r="B194">
            <v>21829.119999999999</v>
          </cell>
        </row>
        <row r="195">
          <cell r="A195" t="str">
            <v>MEXG</v>
          </cell>
          <cell r="B195">
            <v>49297.69</v>
          </cell>
        </row>
        <row r="196">
          <cell r="A196" t="str">
            <v>MEXN</v>
          </cell>
          <cell r="B196">
            <v>133402.45000000001</v>
          </cell>
        </row>
        <row r="197">
          <cell r="A197" t="str">
            <v>MKDG</v>
          </cell>
          <cell r="B197">
            <v>42754.38</v>
          </cell>
        </row>
        <row r="198">
          <cell r="A198" t="str">
            <v>MKDN</v>
          </cell>
          <cell r="B198">
            <v>63328.74</v>
          </cell>
        </row>
        <row r="199">
          <cell r="A199" t="str">
            <v>MLIG</v>
          </cell>
          <cell r="B199">
            <v>19028.52</v>
          </cell>
        </row>
        <row r="200">
          <cell r="A200" t="str">
            <v>MLIN</v>
          </cell>
          <cell r="B200">
            <v>41115.18</v>
          </cell>
        </row>
        <row r="201">
          <cell r="A201" t="str">
            <v>MLTG</v>
          </cell>
          <cell r="B201">
            <v>26394.639999999999</v>
          </cell>
        </row>
        <row r="202">
          <cell r="A202" t="str">
            <v>MMRG</v>
          </cell>
          <cell r="B202">
            <v>12962.47</v>
          </cell>
        </row>
        <row r="203">
          <cell r="A203" t="str">
            <v>MMRN</v>
          </cell>
          <cell r="B203">
            <v>20333.82</v>
          </cell>
        </row>
        <row r="204">
          <cell r="A204" t="str">
            <v>MNEG</v>
          </cell>
          <cell r="B204">
            <v>36756.089999999997</v>
          </cell>
        </row>
        <row r="205">
          <cell r="A205" t="str">
            <v>MNEN</v>
          </cell>
          <cell r="B205">
            <v>61687.360000000001</v>
          </cell>
        </row>
        <row r="206">
          <cell r="A206" t="str">
            <v>MNGG</v>
          </cell>
          <cell r="B206">
            <v>13431.52</v>
          </cell>
        </row>
        <row r="207">
          <cell r="A207" t="str">
            <v>MNGN</v>
          </cell>
          <cell r="B207">
            <v>19512.45</v>
          </cell>
        </row>
        <row r="208">
          <cell r="A208" t="str">
            <v>MOZG</v>
          </cell>
          <cell r="B208">
            <v>26350.27</v>
          </cell>
        </row>
        <row r="209">
          <cell r="A209" t="str">
            <v>MOZN</v>
          </cell>
          <cell r="B209">
            <v>50386.53</v>
          </cell>
        </row>
        <row r="210">
          <cell r="A210" t="str">
            <v>MRTG</v>
          </cell>
          <cell r="B210">
            <v>13572.28</v>
          </cell>
        </row>
        <row r="211">
          <cell r="A211" t="str">
            <v>MRTN</v>
          </cell>
          <cell r="B211">
            <v>34557.599999999999</v>
          </cell>
        </row>
        <row r="212">
          <cell r="A212" t="str">
            <v>MUSG</v>
          </cell>
          <cell r="B212">
            <v>23705.9</v>
          </cell>
        </row>
        <row r="213">
          <cell r="A213" t="str">
            <v>MUSN</v>
          </cell>
          <cell r="B213">
            <v>54228.26</v>
          </cell>
        </row>
        <row r="214">
          <cell r="A214" t="str">
            <v>MWIG</v>
          </cell>
          <cell r="B214">
            <v>16698.87</v>
          </cell>
        </row>
        <row r="215">
          <cell r="A215" t="str">
            <v>MWIN</v>
          </cell>
          <cell r="B215">
            <v>38530.93</v>
          </cell>
        </row>
        <row r="216">
          <cell r="A216" t="str">
            <v>MYSG</v>
          </cell>
          <cell r="B216">
            <v>24705.75</v>
          </cell>
        </row>
        <row r="217">
          <cell r="A217" t="str">
            <v>MYSN</v>
          </cell>
          <cell r="B217">
            <v>56683.55</v>
          </cell>
        </row>
        <row r="218">
          <cell r="A218" t="str">
            <v>NAMG</v>
          </cell>
          <cell r="B218">
            <v>27137.55</v>
          </cell>
        </row>
        <row r="219">
          <cell r="A219" t="str">
            <v>NAMN</v>
          </cell>
          <cell r="B219">
            <v>54046.17</v>
          </cell>
        </row>
        <row r="220">
          <cell r="A220" t="str">
            <v>NERG</v>
          </cell>
          <cell r="B220">
            <v>20476.28</v>
          </cell>
        </row>
        <row r="221">
          <cell r="A221" t="str">
            <v>NERN</v>
          </cell>
          <cell r="B221">
            <v>39591.72</v>
          </cell>
        </row>
        <row r="222">
          <cell r="A222" t="str">
            <v>NGAG</v>
          </cell>
          <cell r="B222">
            <v>44655.75</v>
          </cell>
        </row>
        <row r="223">
          <cell r="A223" t="str">
            <v>NGAN</v>
          </cell>
          <cell r="B223">
            <v>96677.06</v>
          </cell>
        </row>
        <row r="224">
          <cell r="A224" t="str">
            <v>NICG</v>
          </cell>
          <cell r="B224">
            <v>25596.080000000002</v>
          </cell>
        </row>
        <row r="225">
          <cell r="A225" t="str">
            <v>NICN</v>
          </cell>
          <cell r="B225">
            <v>49826.48</v>
          </cell>
        </row>
        <row r="226">
          <cell r="A226" t="str">
            <v>NLDG</v>
          </cell>
          <cell r="B226">
            <v>76296.600000000006</v>
          </cell>
        </row>
        <row r="227">
          <cell r="A227" t="str">
            <v>NORG</v>
          </cell>
          <cell r="B227">
            <v>55730</v>
          </cell>
        </row>
        <row r="228">
          <cell r="A228" t="str">
            <v>NPLG</v>
          </cell>
          <cell r="B228">
            <v>14729.95</v>
          </cell>
        </row>
        <row r="229">
          <cell r="A229" t="str">
            <v>NPLN</v>
          </cell>
          <cell r="B229">
            <v>37047.129999999997</v>
          </cell>
        </row>
        <row r="230">
          <cell r="A230" t="str">
            <v>NRUG</v>
          </cell>
          <cell r="B230">
            <v>23620.47</v>
          </cell>
        </row>
        <row r="231">
          <cell r="A231" t="str">
            <v>OMNG</v>
          </cell>
          <cell r="B231">
            <v>45826.36</v>
          </cell>
        </row>
        <row r="232">
          <cell r="A232" t="str">
            <v>OMNN</v>
          </cell>
          <cell r="B232">
            <v>89755.46</v>
          </cell>
        </row>
        <row r="233">
          <cell r="A233" t="str">
            <v>PAKG</v>
          </cell>
          <cell r="B233">
            <v>20698.25</v>
          </cell>
        </row>
        <row r="234">
          <cell r="A234" t="str">
            <v>PAKN</v>
          </cell>
          <cell r="B234">
            <v>55070.29</v>
          </cell>
        </row>
        <row r="235">
          <cell r="A235" t="str">
            <v>PANG</v>
          </cell>
          <cell r="B235">
            <v>35602.75</v>
          </cell>
        </row>
        <row r="236">
          <cell r="A236" t="str">
            <v>PANN</v>
          </cell>
          <cell r="B236">
            <v>71670.100000000006</v>
          </cell>
        </row>
        <row r="237">
          <cell r="A237" t="str">
            <v>PERG</v>
          </cell>
          <cell r="B237">
            <v>40037.15</v>
          </cell>
        </row>
        <row r="238">
          <cell r="A238" t="str">
            <v>PERN</v>
          </cell>
          <cell r="B238">
            <v>89460.42</v>
          </cell>
        </row>
        <row r="239">
          <cell r="A239" t="str">
            <v>PHLG</v>
          </cell>
          <cell r="B239">
            <v>17551.91</v>
          </cell>
        </row>
        <row r="240">
          <cell r="A240" t="str">
            <v>PHLN</v>
          </cell>
          <cell r="B240">
            <v>48711.27</v>
          </cell>
        </row>
        <row r="241">
          <cell r="A241" t="str">
            <v>PNGG</v>
          </cell>
          <cell r="B241">
            <v>16991.169999999998</v>
          </cell>
        </row>
        <row r="242">
          <cell r="A242" t="str">
            <v>PNGN</v>
          </cell>
          <cell r="B242">
            <v>38828.01</v>
          </cell>
        </row>
        <row r="243">
          <cell r="A243" t="str">
            <v>POLG</v>
          </cell>
          <cell r="B243">
            <v>40621.089999999997</v>
          </cell>
        </row>
        <row r="244">
          <cell r="A244" t="str">
            <v>POLN</v>
          </cell>
          <cell r="B244">
            <v>102915.54</v>
          </cell>
        </row>
        <row r="245">
          <cell r="A245" t="str">
            <v>PRTG</v>
          </cell>
          <cell r="B245">
            <v>49520.78</v>
          </cell>
        </row>
        <row r="246">
          <cell r="A246" t="str">
            <v>PRTN</v>
          </cell>
          <cell r="B246">
            <v>91170.13</v>
          </cell>
        </row>
        <row r="247">
          <cell r="A247" t="str">
            <v>PRYG</v>
          </cell>
          <cell r="B247">
            <v>23184.799999999999</v>
          </cell>
        </row>
        <row r="248">
          <cell r="A248" t="str">
            <v>PRYN</v>
          </cell>
          <cell r="B248">
            <v>53870.35</v>
          </cell>
        </row>
        <row r="249">
          <cell r="A249" t="str">
            <v>QATG</v>
          </cell>
          <cell r="B249">
            <v>41231.519999999997</v>
          </cell>
        </row>
        <row r="250">
          <cell r="A250" t="str">
            <v>ROUG</v>
          </cell>
          <cell r="B250">
            <v>32408.5</v>
          </cell>
        </row>
        <row r="251">
          <cell r="A251" t="str">
            <v>ROUN</v>
          </cell>
          <cell r="B251">
            <v>73752.009999999995</v>
          </cell>
        </row>
        <row r="252">
          <cell r="A252" t="str">
            <v>RUSG</v>
          </cell>
          <cell r="B252">
            <v>33686.800000000003</v>
          </cell>
        </row>
        <row r="253">
          <cell r="A253" t="str">
            <v>RUSN</v>
          </cell>
          <cell r="B253">
            <v>97221.65</v>
          </cell>
        </row>
        <row r="254">
          <cell r="A254" t="str">
            <v>RWAG</v>
          </cell>
          <cell r="B254">
            <v>16482.740000000002</v>
          </cell>
        </row>
        <row r="255">
          <cell r="A255" t="str">
            <v>RWAN</v>
          </cell>
          <cell r="B255">
            <v>43987.22</v>
          </cell>
        </row>
        <row r="256">
          <cell r="A256" t="str">
            <v>SAUG</v>
          </cell>
          <cell r="B256">
            <v>53584.76</v>
          </cell>
        </row>
        <row r="257">
          <cell r="A257" t="str">
            <v>SAUN</v>
          </cell>
          <cell r="B257">
            <v>98493.13</v>
          </cell>
        </row>
        <row r="258">
          <cell r="A258" t="str">
            <v>SCGG</v>
          </cell>
          <cell r="B258">
            <v>36756.089999999997</v>
          </cell>
        </row>
        <row r="259">
          <cell r="A259" t="str">
            <v>SCGN</v>
          </cell>
          <cell r="B259">
            <v>61687.360000000001</v>
          </cell>
        </row>
        <row r="260">
          <cell r="A260" t="str">
            <v>SDNG</v>
          </cell>
          <cell r="B260">
            <v>20113.5</v>
          </cell>
        </row>
        <row r="261">
          <cell r="A261" t="str">
            <v>SDNN</v>
          </cell>
          <cell r="B261">
            <v>64052.45</v>
          </cell>
        </row>
        <row r="262">
          <cell r="A262" t="str">
            <v>SENG</v>
          </cell>
          <cell r="B262">
            <v>25333.21</v>
          </cell>
        </row>
        <row r="263">
          <cell r="A263" t="str">
            <v>SENN</v>
          </cell>
          <cell r="B263">
            <v>58033.82</v>
          </cell>
        </row>
        <row r="264">
          <cell r="A264" t="str">
            <v>SLBG</v>
          </cell>
          <cell r="B264">
            <v>8229.56</v>
          </cell>
        </row>
        <row r="265">
          <cell r="A265" t="str">
            <v>SLBN</v>
          </cell>
          <cell r="B265">
            <v>12561.06</v>
          </cell>
        </row>
        <row r="266">
          <cell r="A266" t="str">
            <v>SLEG</v>
          </cell>
          <cell r="B266">
            <v>9260.93</v>
          </cell>
        </row>
        <row r="267">
          <cell r="A267" t="str">
            <v>SLEN</v>
          </cell>
          <cell r="B267">
            <v>27107.13</v>
          </cell>
        </row>
        <row r="268">
          <cell r="A268" t="str">
            <v>SLVG</v>
          </cell>
          <cell r="B268">
            <v>31520.42</v>
          </cell>
        </row>
        <row r="269">
          <cell r="A269" t="str">
            <v>SLVN</v>
          </cell>
          <cell r="B269">
            <v>74726.33</v>
          </cell>
        </row>
        <row r="270">
          <cell r="A270" t="str">
            <v>SOMG</v>
          </cell>
          <cell r="B270">
            <v>14408.05</v>
          </cell>
        </row>
        <row r="271">
          <cell r="A271" t="str">
            <v>SOMN</v>
          </cell>
          <cell r="B271">
            <v>24610.97</v>
          </cell>
        </row>
        <row r="272">
          <cell r="A272" t="str">
            <v>STPG</v>
          </cell>
          <cell r="B272">
            <v>22987.42</v>
          </cell>
        </row>
        <row r="273">
          <cell r="A273" t="str">
            <v>STPN</v>
          </cell>
          <cell r="B273">
            <v>38113.14</v>
          </cell>
        </row>
        <row r="274">
          <cell r="A274" t="str">
            <v>SURG</v>
          </cell>
          <cell r="B274">
            <v>25932.9</v>
          </cell>
        </row>
        <row r="275">
          <cell r="A275" t="str">
            <v>SURN</v>
          </cell>
          <cell r="B275">
            <v>56031.32</v>
          </cell>
        </row>
        <row r="276">
          <cell r="A276" t="str">
            <v>SVKG</v>
          </cell>
          <cell r="B276">
            <v>35712.92</v>
          </cell>
        </row>
        <row r="277">
          <cell r="A277" t="str">
            <v>SVKN</v>
          </cell>
          <cell r="B277">
            <v>107327.7</v>
          </cell>
        </row>
        <row r="278">
          <cell r="A278" t="str">
            <v>SVNG</v>
          </cell>
          <cell r="B278">
            <v>32698.02</v>
          </cell>
        </row>
        <row r="279">
          <cell r="A279" t="str">
            <v>SVNN</v>
          </cell>
          <cell r="B279">
            <v>45846.85</v>
          </cell>
        </row>
        <row r="280">
          <cell r="A280" t="str">
            <v>SWEG</v>
          </cell>
          <cell r="B280">
            <v>65209.61</v>
          </cell>
        </row>
        <row r="281">
          <cell r="A281" t="str">
            <v>SWZG</v>
          </cell>
          <cell r="B281">
            <v>26231.11</v>
          </cell>
        </row>
        <row r="282">
          <cell r="A282" t="str">
            <v>SWZN</v>
          </cell>
          <cell r="B282">
            <v>52224.6</v>
          </cell>
        </row>
        <row r="283">
          <cell r="A283" t="str">
            <v>SYCG</v>
          </cell>
          <cell r="B283">
            <v>17367.11</v>
          </cell>
        </row>
        <row r="284">
          <cell r="A284" t="str">
            <v>SYCN</v>
          </cell>
          <cell r="B284">
            <v>44355.9</v>
          </cell>
        </row>
        <row r="285">
          <cell r="A285" t="str">
            <v>SYRG</v>
          </cell>
          <cell r="B285">
            <v>20115.45</v>
          </cell>
        </row>
        <row r="286">
          <cell r="A286" t="str">
            <v>SYRN</v>
          </cell>
          <cell r="B286">
            <v>34941.769999999997</v>
          </cell>
        </row>
        <row r="287">
          <cell r="A287" t="str">
            <v>TCDG</v>
          </cell>
          <cell r="B287">
            <v>20920.73</v>
          </cell>
        </row>
        <row r="288">
          <cell r="A288" t="str">
            <v>TCDN</v>
          </cell>
          <cell r="B288">
            <v>50177.05</v>
          </cell>
        </row>
        <row r="289">
          <cell r="A289" t="str">
            <v>TGOG</v>
          </cell>
          <cell r="B289">
            <v>22150.26</v>
          </cell>
        </row>
        <row r="290">
          <cell r="A290" t="str">
            <v>TGON</v>
          </cell>
          <cell r="B290">
            <v>56968.19</v>
          </cell>
        </row>
        <row r="291">
          <cell r="A291" t="str">
            <v>THAG</v>
          </cell>
          <cell r="B291">
            <v>43248.4</v>
          </cell>
        </row>
        <row r="292">
          <cell r="A292" t="str">
            <v>THAN</v>
          </cell>
          <cell r="B292">
            <v>99130.52</v>
          </cell>
        </row>
        <row r="293">
          <cell r="A293" t="str">
            <v>TJKG</v>
          </cell>
          <cell r="B293">
            <v>11506.3</v>
          </cell>
        </row>
        <row r="294">
          <cell r="A294" t="str">
            <v>TJKN</v>
          </cell>
          <cell r="B294">
            <v>22255.59</v>
          </cell>
        </row>
        <row r="295">
          <cell r="A295" t="str">
            <v>TKMG</v>
          </cell>
          <cell r="B295">
            <v>16122.6</v>
          </cell>
        </row>
        <row r="296">
          <cell r="A296" t="str">
            <v>TKMN</v>
          </cell>
          <cell r="B296">
            <v>29608.62</v>
          </cell>
        </row>
        <row r="297">
          <cell r="A297" t="str">
            <v>TLSG</v>
          </cell>
          <cell r="B297">
            <v>10894.15</v>
          </cell>
        </row>
        <row r="298">
          <cell r="A298" t="str">
            <v>TLSN</v>
          </cell>
          <cell r="B298">
            <v>32212.9</v>
          </cell>
        </row>
        <row r="299">
          <cell r="A299" t="str">
            <v>TTOG</v>
          </cell>
          <cell r="B299">
            <v>33110.230000000003</v>
          </cell>
        </row>
        <row r="300">
          <cell r="A300" t="str">
            <v>TTON</v>
          </cell>
          <cell r="B300">
            <v>75003.75</v>
          </cell>
        </row>
        <row r="301">
          <cell r="A301" t="str">
            <v>TUNG</v>
          </cell>
          <cell r="B301">
            <v>22365.79</v>
          </cell>
        </row>
        <row r="302">
          <cell r="A302" t="str">
            <v>TUNN</v>
          </cell>
          <cell r="B302">
            <v>47638.3</v>
          </cell>
        </row>
        <row r="303">
          <cell r="A303" t="str">
            <v>TURG</v>
          </cell>
          <cell r="B303">
            <v>50573.81</v>
          </cell>
        </row>
        <row r="304">
          <cell r="A304" t="str">
            <v>TURN</v>
          </cell>
          <cell r="B304">
            <v>124193.31</v>
          </cell>
        </row>
        <row r="305">
          <cell r="A305" t="str">
            <v>TZAG</v>
          </cell>
          <cell r="B305">
            <v>17959.240000000002</v>
          </cell>
        </row>
        <row r="306">
          <cell r="A306" t="str">
            <v>TZAN</v>
          </cell>
          <cell r="B306">
            <v>49765.11</v>
          </cell>
        </row>
        <row r="307">
          <cell r="A307" t="str">
            <v>UGAG</v>
          </cell>
          <cell r="B307">
            <v>17839.91</v>
          </cell>
        </row>
        <row r="308">
          <cell r="A308" t="str">
            <v>UGAN</v>
          </cell>
          <cell r="B308">
            <v>45129.13</v>
          </cell>
        </row>
        <row r="309">
          <cell r="A309" t="str">
            <v>UKRG</v>
          </cell>
          <cell r="B309">
            <v>25280.25</v>
          </cell>
        </row>
        <row r="310">
          <cell r="A310" t="str">
            <v>UKRN</v>
          </cell>
          <cell r="B310">
            <v>55010.84</v>
          </cell>
        </row>
        <row r="311">
          <cell r="A311" t="str">
            <v>URYG</v>
          </cell>
          <cell r="B311">
            <v>37612.269999999997</v>
          </cell>
        </row>
        <row r="312">
          <cell r="A312" t="str">
            <v>URYN</v>
          </cell>
          <cell r="B312">
            <v>93679.37</v>
          </cell>
        </row>
        <row r="313">
          <cell r="A313" t="str">
            <v>US2G</v>
          </cell>
          <cell r="B313">
            <v>63953.77</v>
          </cell>
        </row>
        <row r="314">
          <cell r="A314" t="str">
            <v>US2N</v>
          </cell>
          <cell r="B314">
            <v>91737.99</v>
          </cell>
        </row>
        <row r="315">
          <cell r="A315" t="str">
            <v>USAG</v>
          </cell>
          <cell r="B315">
            <v>68049.350000000006</v>
          </cell>
        </row>
        <row r="316">
          <cell r="A316" t="str">
            <v>UZBG</v>
          </cell>
          <cell r="B316">
            <v>14214.6</v>
          </cell>
        </row>
        <row r="317">
          <cell r="A317" t="str">
            <v>UZBN</v>
          </cell>
          <cell r="B317">
            <v>36530.660000000003</v>
          </cell>
        </row>
        <row r="318">
          <cell r="A318" t="str">
            <v>VENG</v>
          </cell>
          <cell r="B318">
            <v>35186.699999999997</v>
          </cell>
        </row>
        <row r="319">
          <cell r="A319" t="str">
            <v>VENN</v>
          </cell>
          <cell r="B319">
            <v>78656.19</v>
          </cell>
        </row>
        <row r="320">
          <cell r="A320" t="str">
            <v>VNMG</v>
          </cell>
          <cell r="B320">
            <v>15784.72</v>
          </cell>
        </row>
        <row r="321">
          <cell r="A321" t="str">
            <v>VNMN</v>
          </cell>
          <cell r="B321">
            <v>35252.1</v>
          </cell>
        </row>
        <row r="322">
          <cell r="A322" t="str">
            <v>VUTG</v>
          </cell>
          <cell r="B322">
            <v>33851.31</v>
          </cell>
        </row>
        <row r="323">
          <cell r="A323" t="str">
            <v>WSMG</v>
          </cell>
          <cell r="B323">
            <v>14511.95</v>
          </cell>
        </row>
        <row r="324">
          <cell r="A324" t="str">
            <v>WSMN</v>
          </cell>
          <cell r="B324">
            <v>31888.02</v>
          </cell>
        </row>
        <row r="325">
          <cell r="A325" t="str">
            <v>YEMG</v>
          </cell>
          <cell r="B325">
            <v>18194.900000000001</v>
          </cell>
        </row>
        <row r="326">
          <cell r="A326" t="str">
            <v>YEMN</v>
          </cell>
          <cell r="B326">
            <v>41517.83</v>
          </cell>
        </row>
        <row r="327">
          <cell r="A327" t="str">
            <v>ZAFG</v>
          </cell>
          <cell r="B327">
            <v>30423.439999999999</v>
          </cell>
        </row>
        <row r="328">
          <cell r="A328" t="str">
            <v>ZAFN</v>
          </cell>
          <cell r="B328">
            <v>81089.36</v>
          </cell>
        </row>
        <row r="329">
          <cell r="A329" t="str">
            <v>ZMBG</v>
          </cell>
          <cell r="B329">
            <v>28890.58</v>
          </cell>
        </row>
        <row r="330">
          <cell r="A330" t="str">
            <v>ZMBN</v>
          </cell>
          <cell r="B330">
            <v>80403.759999999995</v>
          </cell>
        </row>
        <row r="331">
          <cell r="A331" t="str">
            <v>ZWEG</v>
          </cell>
          <cell r="B331">
            <v>26566.25</v>
          </cell>
        </row>
        <row r="332">
          <cell r="A332" t="str">
            <v>ZWEN</v>
          </cell>
          <cell r="B332">
            <v>50972.1</v>
          </cell>
        </row>
      </sheetData>
      <sheetData sheetId="5"/>
      <sheetData sheetId="6"/>
      <sheetData sheetId="7"/>
    </sheetDataSet>
  </externalBook>
</externalLink>
</file>

<file path=xl/persons/person.xml><?xml version="1.0" encoding="utf-8"?>
<personList xmlns="http://schemas.microsoft.com/office/spreadsheetml/2018/threadedcomments" xmlns:x="http://schemas.openxmlformats.org/spreadsheetml/2006/main">
  <person displayName="Faadumo Ahmed" id="{3A4532E3-BFDF-4218-B30A-5BAE79DDB54F}" userId="Faadumo Ahmed" providerId="None"/>
  <person displayName="Ibrahim Ibrahim" id="{BD817917-A0FA-420C-AF7B-4F244C2C83A1}" userId="S::ibrahim.ibrahim@undp.org::9025d2a1-651e-437a-806d-4530901eaf9a"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29" dT="2021-03-17T10:41:26.04" personId="{3A4532E3-BFDF-4218-B30A-5BAE79DDB54F}" id="{AB229F36-6395-4371-AADF-F87430C4C5AC}">
    <text>please check</text>
  </threadedComment>
</ThreadedComments>
</file>

<file path=xl/threadedComments/threadedComment2.xml><?xml version="1.0" encoding="utf-8"?>
<ThreadedComments xmlns="http://schemas.microsoft.com/office/spreadsheetml/2018/threadedcomments" xmlns:x="http://schemas.openxmlformats.org/spreadsheetml/2006/main">
  <threadedComment ref="I2" dT="2021-03-17T04:01:33.15" personId="{BD817917-A0FA-420C-AF7B-4F244C2C83A1}" id="{CA0311D9-1142-4DEB-ADED-FE8627E62BE3}">
    <text>Fill the M&amp;E activities cost of the project in this column</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DP166"/>
  <sheetViews>
    <sheetView showGridLines="0" tabSelected="1" topLeftCell="A127" zoomScale="98" zoomScaleNormal="98" workbookViewId="0">
      <selection activeCell="K136" sqref="K136"/>
    </sheetView>
  </sheetViews>
  <sheetFormatPr defaultRowHeight="14.4" x14ac:dyDescent="0.3"/>
  <cols>
    <col min="1" max="1" width="41" customWidth="1"/>
    <col min="2" max="2" width="8.33203125" customWidth="1"/>
    <col min="3" max="3" width="74.21875" customWidth="1"/>
    <col min="4" max="5" width="3.77734375" customWidth="1"/>
    <col min="6" max="6" width="10.77734375" customWidth="1"/>
    <col min="7" max="7" width="0" hidden="1" customWidth="1"/>
    <col min="8" max="8" width="9.21875" customWidth="1"/>
    <col min="10" max="10" width="30.77734375" customWidth="1"/>
    <col min="11" max="11" width="13.21875" style="246" customWidth="1"/>
    <col min="12" max="12" width="15.44140625" style="246" customWidth="1"/>
    <col min="13" max="13" width="12.21875" customWidth="1"/>
    <col min="14" max="14" width="33.21875" style="20" hidden="1" customWidth="1"/>
    <col min="15" max="15" width="11.77734375" style="20" hidden="1" customWidth="1"/>
    <col min="16" max="16" width="10.44140625" style="20" hidden="1" customWidth="1"/>
    <col min="17" max="17" width="15.5546875" style="20" hidden="1" customWidth="1"/>
    <col min="18" max="18" width="18.21875" style="20" hidden="1" customWidth="1"/>
    <col min="19" max="19" width="18.44140625" style="20" hidden="1" customWidth="1"/>
    <col min="21" max="120" width="8.77734375" style="298"/>
  </cols>
  <sheetData>
    <row r="1" spans="1:19" ht="18" x14ac:dyDescent="0.35">
      <c r="A1" s="434" t="s">
        <v>0</v>
      </c>
      <c r="B1" s="435"/>
      <c r="C1" s="435"/>
      <c r="D1" s="435"/>
      <c r="E1" s="435"/>
      <c r="F1" s="435"/>
      <c r="G1" s="435"/>
      <c r="H1" s="435"/>
      <c r="I1" s="435"/>
      <c r="J1" s="435"/>
      <c r="K1" s="435"/>
      <c r="L1" s="435"/>
      <c r="M1" s="436"/>
      <c r="N1" s="437" t="s">
        <v>1</v>
      </c>
      <c r="O1" s="437"/>
      <c r="P1" s="437"/>
      <c r="Q1" s="437"/>
      <c r="R1" s="437"/>
      <c r="S1" s="438"/>
    </row>
    <row r="2" spans="1:19" ht="18" x14ac:dyDescent="0.35">
      <c r="A2" s="443" t="s">
        <v>208</v>
      </c>
      <c r="B2" s="444"/>
      <c r="C2" s="444"/>
      <c r="D2" s="444"/>
      <c r="E2" s="444"/>
      <c r="F2" s="444"/>
      <c r="G2" s="444"/>
      <c r="H2" s="444"/>
      <c r="I2" s="444"/>
      <c r="J2" s="444"/>
      <c r="K2" s="444"/>
      <c r="L2" s="444"/>
      <c r="M2" s="445"/>
      <c r="N2" s="439"/>
      <c r="O2" s="439"/>
      <c r="P2" s="439"/>
      <c r="Q2" s="439"/>
      <c r="R2" s="439"/>
      <c r="S2" s="440"/>
    </row>
    <row r="3" spans="1:19" ht="18" x14ac:dyDescent="0.35">
      <c r="A3" s="446" t="s">
        <v>327</v>
      </c>
      <c r="B3" s="447"/>
      <c r="C3" s="447"/>
      <c r="D3" s="447"/>
      <c r="E3" s="447"/>
      <c r="F3" s="447"/>
      <c r="G3" s="447"/>
      <c r="H3" s="447"/>
      <c r="I3" s="447"/>
      <c r="J3" s="447"/>
      <c r="K3" s="447"/>
      <c r="L3" s="447"/>
      <c r="M3" s="448"/>
      <c r="N3" s="439"/>
      <c r="O3" s="439"/>
      <c r="P3" s="439"/>
      <c r="Q3" s="439"/>
      <c r="R3" s="439"/>
      <c r="S3" s="440"/>
    </row>
    <row r="4" spans="1:19" x14ac:dyDescent="0.3">
      <c r="A4" s="265" t="s">
        <v>2</v>
      </c>
      <c r="B4" s="1"/>
      <c r="C4" s="449" t="s">
        <v>181</v>
      </c>
      <c r="D4" s="450"/>
      <c r="E4" s="450"/>
      <c r="F4" s="450"/>
      <c r="G4" s="450"/>
      <c r="H4" s="450"/>
      <c r="I4" s="450"/>
      <c r="J4" s="450"/>
      <c r="K4" s="450"/>
      <c r="L4" s="450"/>
      <c r="M4" s="451"/>
      <c r="N4" s="439"/>
      <c r="O4" s="439"/>
      <c r="P4" s="439"/>
      <c r="Q4" s="439"/>
      <c r="R4" s="439"/>
      <c r="S4" s="440"/>
    </row>
    <row r="5" spans="1:19" x14ac:dyDescent="0.3">
      <c r="A5" s="265" t="s">
        <v>3</v>
      </c>
      <c r="B5" s="1"/>
      <c r="C5" s="449" t="s">
        <v>223</v>
      </c>
      <c r="D5" s="450"/>
      <c r="E5" s="450"/>
      <c r="F5" s="450"/>
      <c r="G5" s="450"/>
      <c r="H5" s="450"/>
      <c r="I5" s="450"/>
      <c r="J5" s="450"/>
      <c r="K5" s="450"/>
      <c r="L5" s="450"/>
      <c r="M5" s="451"/>
      <c r="N5" s="439"/>
      <c r="O5" s="439"/>
      <c r="P5" s="439"/>
      <c r="Q5" s="439"/>
      <c r="R5" s="439"/>
      <c r="S5" s="440"/>
    </row>
    <row r="6" spans="1:19" x14ac:dyDescent="0.3">
      <c r="A6" s="265" t="s">
        <v>4</v>
      </c>
      <c r="B6" s="1"/>
      <c r="C6" s="449" t="s">
        <v>224</v>
      </c>
      <c r="D6" s="450"/>
      <c r="E6" s="450"/>
      <c r="F6" s="450"/>
      <c r="G6" s="450"/>
      <c r="H6" s="450"/>
      <c r="I6" s="450"/>
      <c r="J6" s="450"/>
      <c r="K6" s="450"/>
      <c r="L6" s="450"/>
      <c r="M6" s="451"/>
      <c r="N6" s="439"/>
      <c r="O6" s="439"/>
      <c r="P6" s="439"/>
      <c r="Q6" s="439"/>
      <c r="R6" s="439"/>
      <c r="S6" s="440"/>
    </row>
    <row r="7" spans="1:19" x14ac:dyDescent="0.3">
      <c r="A7" s="265" t="s">
        <v>5</v>
      </c>
      <c r="B7" s="1"/>
      <c r="C7" s="449" t="s">
        <v>225</v>
      </c>
      <c r="D7" s="450"/>
      <c r="E7" s="450"/>
      <c r="F7" s="450"/>
      <c r="G7" s="450"/>
      <c r="H7" s="450"/>
      <c r="I7" s="450"/>
      <c r="J7" s="450"/>
      <c r="K7" s="450"/>
      <c r="L7" s="450"/>
      <c r="M7" s="451"/>
      <c r="N7" s="439"/>
      <c r="O7" s="439"/>
      <c r="P7" s="439"/>
      <c r="Q7" s="439"/>
      <c r="R7" s="439"/>
      <c r="S7" s="440"/>
    </row>
    <row r="8" spans="1:19" x14ac:dyDescent="0.3">
      <c r="A8" s="265" t="s">
        <v>6</v>
      </c>
      <c r="B8" s="1"/>
      <c r="C8" s="449" t="s">
        <v>226</v>
      </c>
      <c r="D8" s="450"/>
      <c r="E8" s="450"/>
      <c r="F8" s="450"/>
      <c r="G8" s="450"/>
      <c r="H8" s="450"/>
      <c r="I8" s="450"/>
      <c r="J8" s="450"/>
      <c r="K8" s="450"/>
      <c r="L8" s="450"/>
      <c r="M8" s="451"/>
      <c r="N8" s="439"/>
      <c r="O8" s="439"/>
      <c r="P8" s="439"/>
      <c r="Q8" s="439"/>
      <c r="R8" s="439"/>
      <c r="S8" s="440"/>
    </row>
    <row r="9" spans="1:19" x14ac:dyDescent="0.3">
      <c r="A9" s="452" t="s">
        <v>7</v>
      </c>
      <c r="B9" s="453"/>
      <c r="C9" s="432" t="s">
        <v>182</v>
      </c>
      <c r="D9" s="433"/>
      <c r="E9" s="433"/>
      <c r="F9" s="433"/>
      <c r="G9" s="433"/>
      <c r="H9" s="433"/>
      <c r="I9" s="433"/>
      <c r="J9" s="433"/>
      <c r="K9" s="433"/>
      <c r="L9" s="433"/>
      <c r="M9" s="456"/>
      <c r="N9" s="439"/>
      <c r="O9" s="439"/>
      <c r="P9" s="439"/>
      <c r="Q9" s="439"/>
      <c r="R9" s="439"/>
      <c r="S9" s="440"/>
    </row>
    <row r="10" spans="1:19" ht="15" thickBot="1" x14ac:dyDescent="0.35">
      <c r="A10" s="454"/>
      <c r="B10" s="455"/>
      <c r="C10" s="457"/>
      <c r="D10" s="458"/>
      <c r="E10" s="458"/>
      <c r="F10" s="458"/>
      <c r="G10" s="458"/>
      <c r="H10" s="458"/>
      <c r="I10" s="458"/>
      <c r="J10" s="458"/>
      <c r="K10" s="458"/>
      <c r="L10" s="458"/>
      <c r="M10" s="459"/>
      <c r="N10" s="441"/>
      <c r="O10" s="441"/>
      <c r="P10" s="441"/>
      <c r="Q10" s="441"/>
      <c r="R10" s="441"/>
      <c r="S10" s="442"/>
    </row>
    <row r="11" spans="1:19" ht="15" thickBot="1" x14ac:dyDescent="0.35">
      <c r="A11" s="265" t="s">
        <v>8</v>
      </c>
      <c r="B11" s="1"/>
      <c r="C11" s="432" t="s">
        <v>183</v>
      </c>
      <c r="D11" s="433"/>
      <c r="E11" s="433"/>
      <c r="F11" s="433"/>
      <c r="G11" s="433"/>
      <c r="H11" s="433"/>
      <c r="I11" s="433"/>
      <c r="J11" s="433"/>
      <c r="K11" s="433"/>
      <c r="L11" s="433"/>
      <c r="M11" s="456"/>
      <c r="N11" s="11" t="s">
        <v>35</v>
      </c>
      <c r="O11" s="12" t="s">
        <v>19</v>
      </c>
      <c r="P11" s="12" t="s">
        <v>20</v>
      </c>
      <c r="Q11" s="12" t="s">
        <v>21</v>
      </c>
      <c r="R11" s="12" t="s">
        <v>36</v>
      </c>
      <c r="S11" s="13" t="s">
        <v>37</v>
      </c>
    </row>
    <row r="12" spans="1:19" ht="14.4" customHeight="1" x14ac:dyDescent="0.3">
      <c r="A12" s="265" t="s">
        <v>9</v>
      </c>
      <c r="B12" s="1"/>
      <c r="C12" s="411" t="s">
        <v>227</v>
      </c>
      <c r="D12" s="412"/>
      <c r="E12" s="412"/>
      <c r="F12" s="412"/>
      <c r="G12" s="412"/>
      <c r="H12" s="412"/>
      <c r="I12" s="412"/>
      <c r="J12" s="412"/>
      <c r="K12" s="412"/>
      <c r="L12" s="313"/>
      <c r="M12" s="266"/>
      <c r="N12" s="20" t="str">
        <f>$A$18</f>
        <v xml:space="preserve">Output 1 (Atlas Output#  00119970): Federal Planning Framework </v>
      </c>
      <c r="O12" s="20" t="str">
        <f>$A$19</f>
        <v>Indicators: Development of Standards of Planning in the government at FGS and FMS level; # of FMS strategic plans aligned to NDP 9; Operational establishment of Somali National Bureau of Statistics and level of staffing in the national bureau of statistics</v>
      </c>
      <c r="P12" s="20" t="str">
        <f>$C$19</f>
        <v xml:space="preserve"> Baseline: No standards for planning in the government at FGS and FMS level in place; 0 FMS strategic plans aligned to NDP 9; Not yet established, law approved.</v>
      </c>
      <c r="Q12" s="20" t="str">
        <f>$H$19</f>
        <v>Annual Targets: Standards for planning in the government at FGS and FMS level developed; 5 FMS strategic plans aligned to NDP 9; Somali National Bureau of Statistics established and adequately staffed.</v>
      </c>
      <c r="R12" s="20" t="s">
        <v>40</v>
      </c>
      <c r="S12" s="20" t="e">
        <f>#REF!</f>
        <v>#REF!</v>
      </c>
    </row>
    <row r="13" spans="1:19" x14ac:dyDescent="0.3">
      <c r="A13" s="265" t="s">
        <v>10</v>
      </c>
      <c r="B13" s="1"/>
      <c r="C13" s="432"/>
      <c r="D13" s="433"/>
      <c r="E13" s="433"/>
      <c r="F13" s="433"/>
      <c r="G13" s="433"/>
      <c r="H13" s="433"/>
      <c r="I13" s="433"/>
      <c r="J13" s="433"/>
      <c r="K13" s="433"/>
      <c r="L13" s="313"/>
      <c r="M13" s="267"/>
    </row>
    <row r="14" spans="1:19" x14ac:dyDescent="0.3">
      <c r="A14" s="265" t="s">
        <v>11</v>
      </c>
      <c r="B14" s="1"/>
      <c r="C14" s="402"/>
      <c r="D14" s="403"/>
      <c r="E14" s="403"/>
      <c r="F14" s="403"/>
      <c r="G14" s="403"/>
      <c r="H14" s="403"/>
      <c r="I14" s="403"/>
      <c r="J14" s="403"/>
      <c r="K14" s="403"/>
      <c r="L14" s="314"/>
      <c r="M14" s="268"/>
      <c r="N14" s="20" t="str">
        <f t="shared" ref="N14:N19" si="0">$A$18</f>
        <v xml:space="preserve">Output 1 (Atlas Output#  00119970): Federal Planning Framework </v>
      </c>
      <c r="O14" s="20" t="str">
        <f t="shared" ref="O14:O19" si="1">$A$19</f>
        <v>Indicators: Development of Standards of Planning in the government at FGS and FMS level; # of FMS strategic plans aligned to NDP 9; Operational establishment of Somali National Bureau of Statistics and level of staffing in the national bureau of statistics</v>
      </c>
      <c r="P14" s="20" t="str">
        <f t="shared" ref="P14:P19" si="2">$C$19</f>
        <v xml:space="preserve"> Baseline: No standards for planning in the government at FGS and FMS level in place; 0 FMS strategic plans aligned to NDP 9; Not yet established, law approved.</v>
      </c>
      <c r="Q14" s="20" t="str">
        <f t="shared" ref="Q14:Q19" si="3">$H$19</f>
        <v>Annual Targets: Standards for planning in the government at FGS and FMS level developed; 5 FMS strategic plans aligned to NDP 9; Somali National Bureau of Statistics established and adequately staffed.</v>
      </c>
      <c r="R14" s="20" t="s">
        <v>40</v>
      </c>
      <c r="S14" s="20" t="s">
        <v>38</v>
      </c>
    </row>
    <row r="15" spans="1:19" x14ac:dyDescent="0.3">
      <c r="A15" s="265" t="s">
        <v>12</v>
      </c>
      <c r="B15" s="1"/>
      <c r="C15" s="250" t="s">
        <v>13</v>
      </c>
      <c r="D15" s="2"/>
      <c r="E15" s="3"/>
      <c r="F15" s="4"/>
      <c r="G15" s="5"/>
      <c r="H15" s="6"/>
      <c r="I15" s="6"/>
      <c r="J15" s="6"/>
      <c r="K15" s="315"/>
      <c r="L15" s="315"/>
      <c r="M15" s="269"/>
      <c r="N15" s="20" t="str">
        <f t="shared" si="0"/>
        <v xml:space="preserve">Output 1 (Atlas Output#  00119970): Federal Planning Framework </v>
      </c>
      <c r="O15" s="20" t="str">
        <f t="shared" si="1"/>
        <v>Indicators: Development of Standards of Planning in the government at FGS and FMS level; # of FMS strategic plans aligned to NDP 9; Operational establishment of Somali National Bureau of Statistics and level of staffing in the national bureau of statistics</v>
      </c>
      <c r="P15" s="20" t="str">
        <f t="shared" si="2"/>
        <v xml:space="preserve"> Baseline: No standards for planning in the government at FGS and FMS level in place; 0 FMS strategic plans aligned to NDP 9; Not yet established, law approved.</v>
      </c>
      <c r="Q15" s="20" t="str">
        <f t="shared" si="3"/>
        <v>Annual Targets: Standards for planning in the government at FGS and FMS level developed; 5 FMS strategic plans aligned to NDP 9; Somali National Bureau of Statistics established and adequately staffed.</v>
      </c>
      <c r="R15" s="20" t="s">
        <v>40</v>
      </c>
      <c r="S15" s="20" t="s">
        <v>38</v>
      </c>
    </row>
    <row r="16" spans="1:19" ht="27.6" x14ac:dyDescent="0.3">
      <c r="A16" s="265" t="s">
        <v>14</v>
      </c>
      <c r="B16" s="1"/>
      <c r="C16" s="387" t="s">
        <v>407</v>
      </c>
      <c r="D16" s="417" t="s">
        <v>15</v>
      </c>
      <c r="E16" s="418"/>
      <c r="F16" s="310"/>
      <c r="G16" s="248"/>
      <c r="H16" s="247" t="s">
        <v>16</v>
      </c>
      <c r="I16" s="249"/>
      <c r="J16" s="388" t="s">
        <v>408</v>
      </c>
      <c r="K16" s="316"/>
      <c r="L16" s="316"/>
      <c r="M16" s="270"/>
      <c r="N16" s="20" t="str">
        <f t="shared" si="0"/>
        <v xml:space="preserve">Output 1 (Atlas Output#  00119970): Federal Planning Framework </v>
      </c>
      <c r="O16" s="20" t="str">
        <f t="shared" si="1"/>
        <v>Indicators: Development of Standards of Planning in the government at FGS and FMS level; # of FMS strategic plans aligned to NDP 9; Operational establishment of Somali National Bureau of Statistics and level of staffing in the national bureau of statistics</v>
      </c>
      <c r="P16" s="20" t="str">
        <f t="shared" si="2"/>
        <v xml:space="preserve"> Baseline: No standards for planning in the government at FGS and FMS level in place; 0 FMS strategic plans aligned to NDP 9; Not yet established, law approved.</v>
      </c>
      <c r="Q16" s="20" t="str">
        <f t="shared" si="3"/>
        <v>Annual Targets: Standards for planning in the government at FGS and FMS level developed; 5 FMS strategic plans aligned to NDP 9; Somali National Bureau of Statistics established and adequately staffed.</v>
      </c>
      <c r="R16" s="20" t="s">
        <v>40</v>
      </c>
      <c r="S16" s="20" t="s">
        <v>38</v>
      </c>
    </row>
    <row r="17" spans="1:120" x14ac:dyDescent="0.3">
      <c r="A17" s="271"/>
      <c r="B17" s="192"/>
      <c r="C17" s="192"/>
      <c r="D17" s="192"/>
      <c r="E17" s="192"/>
      <c r="F17" s="192"/>
      <c r="G17" s="192"/>
      <c r="H17" s="192"/>
      <c r="I17" s="192"/>
      <c r="J17" s="192"/>
      <c r="K17" s="317"/>
      <c r="L17" s="317"/>
      <c r="M17" s="272"/>
      <c r="N17" s="20" t="str">
        <f t="shared" si="0"/>
        <v xml:space="preserve">Output 1 (Atlas Output#  00119970): Federal Planning Framework </v>
      </c>
      <c r="O17" s="20" t="str">
        <f t="shared" si="1"/>
        <v>Indicators: Development of Standards of Planning in the government at FGS and FMS level; # of FMS strategic plans aligned to NDP 9; Operational establishment of Somali National Bureau of Statistics and level of staffing in the national bureau of statistics</v>
      </c>
      <c r="P17" s="20" t="str">
        <f t="shared" si="2"/>
        <v xml:space="preserve"> Baseline: No standards for planning in the government at FGS and FMS level in place; 0 FMS strategic plans aligned to NDP 9; Not yet established, law approved.</v>
      </c>
      <c r="Q17" s="20" t="str">
        <f t="shared" si="3"/>
        <v>Annual Targets: Standards for planning in the government at FGS and FMS level developed; 5 FMS strategic plans aligned to NDP 9; Somali National Bureau of Statistics established and adequately staffed.</v>
      </c>
      <c r="R17" s="20" t="s">
        <v>42</v>
      </c>
      <c r="S17" s="20" t="s">
        <v>41</v>
      </c>
    </row>
    <row r="18" spans="1:120" ht="15" customHeight="1" x14ac:dyDescent="0.3">
      <c r="A18" s="404" t="s">
        <v>180</v>
      </c>
      <c r="B18" s="405"/>
      <c r="C18" s="405"/>
      <c r="D18" s="405"/>
      <c r="E18" s="405"/>
      <c r="F18" s="405"/>
      <c r="G18" s="405"/>
      <c r="H18" s="405"/>
      <c r="I18" s="405"/>
      <c r="J18" s="405"/>
      <c r="K18" s="405"/>
      <c r="L18" s="405"/>
      <c r="M18" s="406"/>
      <c r="N18" s="20" t="str">
        <f t="shared" si="0"/>
        <v xml:space="preserve">Output 1 (Atlas Output#  00119970): Federal Planning Framework </v>
      </c>
      <c r="O18" s="20" t="str">
        <f t="shared" si="1"/>
        <v>Indicators: Development of Standards of Planning in the government at FGS and FMS level; # of FMS strategic plans aligned to NDP 9; Operational establishment of Somali National Bureau of Statistics and level of staffing in the national bureau of statistics</v>
      </c>
      <c r="P18" s="20" t="str">
        <f t="shared" si="2"/>
        <v xml:space="preserve"> Baseline: No standards for planning in the government at FGS and FMS level in place; 0 FMS strategic plans aligned to NDP 9; Not yet established, law approved.</v>
      </c>
      <c r="Q18" s="20" t="str">
        <f t="shared" si="3"/>
        <v>Annual Targets: Standards for planning in the government at FGS and FMS level developed; 5 FMS strategic plans aligned to NDP 9; Somali National Bureau of Statistics established and adequately staffed.</v>
      </c>
      <c r="R18" s="20" t="s">
        <v>42</v>
      </c>
      <c r="S18" s="20" t="s">
        <v>41</v>
      </c>
    </row>
    <row r="19" spans="1:120" s="28" customFormat="1" ht="15" customHeight="1" x14ac:dyDescent="0.3">
      <c r="A19" s="407" t="s">
        <v>217</v>
      </c>
      <c r="B19" s="408"/>
      <c r="C19" s="411" t="s">
        <v>218</v>
      </c>
      <c r="D19" s="412"/>
      <c r="E19" s="412"/>
      <c r="F19" s="412"/>
      <c r="G19" s="260"/>
      <c r="H19" s="411" t="s">
        <v>219</v>
      </c>
      <c r="I19" s="412"/>
      <c r="J19" s="412"/>
      <c r="K19" s="412"/>
      <c r="L19" s="412"/>
      <c r="M19" s="415"/>
      <c r="N19" s="262" t="str">
        <f t="shared" si="0"/>
        <v xml:space="preserve">Output 1 (Atlas Output#  00119970): Federal Planning Framework </v>
      </c>
      <c r="O19" s="262" t="str">
        <f t="shared" si="1"/>
        <v>Indicators: Development of Standards of Planning in the government at FGS and FMS level; # of FMS strategic plans aligned to NDP 9; Operational establishment of Somali National Bureau of Statistics and level of staffing in the national bureau of statistics</v>
      </c>
      <c r="P19" s="262" t="str">
        <f t="shared" si="2"/>
        <v xml:space="preserve"> Baseline: No standards for planning in the government at FGS and FMS level in place; 0 FMS strategic plans aligned to NDP 9; Not yet established, law approved.</v>
      </c>
      <c r="Q19" s="262" t="str">
        <f t="shared" si="3"/>
        <v>Annual Targets: Standards for planning in the government at FGS and FMS level developed; 5 FMS strategic plans aligned to NDP 9; Somali National Bureau of Statistics established and adequately staffed.</v>
      </c>
      <c r="R19" s="262" t="s">
        <v>42</v>
      </c>
      <c r="S19" s="262" t="s">
        <v>41</v>
      </c>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c r="CS19" s="299"/>
      <c r="CT19" s="299"/>
      <c r="CU19" s="299"/>
      <c r="CV19" s="299"/>
      <c r="CW19" s="299"/>
      <c r="CX19" s="299"/>
      <c r="CY19" s="299"/>
      <c r="CZ19" s="299"/>
      <c r="DA19" s="299"/>
      <c r="DB19" s="299"/>
      <c r="DC19" s="299"/>
      <c r="DD19" s="299"/>
      <c r="DE19" s="299"/>
      <c r="DF19" s="299"/>
      <c r="DG19" s="299"/>
      <c r="DH19" s="299"/>
      <c r="DI19" s="299"/>
      <c r="DJ19" s="299"/>
      <c r="DK19" s="299"/>
      <c r="DL19" s="299"/>
      <c r="DM19" s="299"/>
      <c r="DN19" s="299"/>
      <c r="DO19" s="299"/>
      <c r="DP19" s="299"/>
    </row>
    <row r="20" spans="1:120" s="28" customFormat="1" ht="15" customHeight="1" x14ac:dyDescent="0.3">
      <c r="A20" s="409"/>
      <c r="B20" s="410"/>
      <c r="C20" s="413"/>
      <c r="D20" s="414"/>
      <c r="E20" s="414"/>
      <c r="F20" s="414"/>
      <c r="G20" s="261"/>
      <c r="H20" s="413"/>
      <c r="I20" s="414"/>
      <c r="J20" s="414"/>
      <c r="K20" s="414"/>
      <c r="L20" s="414"/>
      <c r="M20" s="416"/>
      <c r="N20" s="262"/>
      <c r="O20" s="262"/>
      <c r="P20" s="262"/>
      <c r="Q20" s="262"/>
      <c r="R20" s="262"/>
      <c r="S20" s="262"/>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299"/>
      <c r="CF20" s="299"/>
      <c r="CG20" s="299"/>
      <c r="CH20" s="299"/>
      <c r="CI20" s="299"/>
      <c r="CJ20" s="299"/>
      <c r="CK20" s="299"/>
      <c r="CL20" s="299"/>
      <c r="CM20" s="299"/>
      <c r="CN20" s="299"/>
      <c r="CO20" s="299"/>
      <c r="CP20" s="299"/>
      <c r="CQ20" s="299"/>
      <c r="CR20" s="299"/>
      <c r="CS20" s="299"/>
      <c r="CT20" s="299"/>
      <c r="CU20" s="299"/>
      <c r="CV20" s="299"/>
      <c r="CW20" s="299"/>
      <c r="CX20" s="299"/>
      <c r="CY20" s="299"/>
      <c r="CZ20" s="299"/>
      <c r="DA20" s="299"/>
      <c r="DB20" s="299"/>
      <c r="DC20" s="299"/>
      <c r="DD20" s="299"/>
      <c r="DE20" s="299"/>
      <c r="DF20" s="299"/>
      <c r="DG20" s="299"/>
      <c r="DH20" s="299"/>
      <c r="DI20" s="299"/>
      <c r="DJ20" s="299"/>
      <c r="DK20" s="299"/>
      <c r="DL20" s="299"/>
      <c r="DM20" s="299"/>
      <c r="DN20" s="299"/>
      <c r="DO20" s="299"/>
      <c r="DP20" s="299"/>
    </row>
    <row r="21" spans="1:120" ht="22.2" customHeight="1" x14ac:dyDescent="0.3">
      <c r="A21" s="273" t="s">
        <v>22</v>
      </c>
      <c r="B21" s="251" t="s">
        <v>23</v>
      </c>
      <c r="C21" s="251" t="s">
        <v>24</v>
      </c>
      <c r="D21" s="419" t="s">
        <v>25</v>
      </c>
      <c r="E21" s="420"/>
      <c r="F21" s="421" t="s">
        <v>30</v>
      </c>
      <c r="G21" s="254"/>
      <c r="H21" s="423" t="s">
        <v>26</v>
      </c>
      <c r="I21" s="424"/>
      <c r="J21" s="424"/>
      <c r="K21" s="424"/>
      <c r="L21" s="424"/>
      <c r="M21" s="425"/>
      <c r="N21" s="20" t="str">
        <f>$A$18</f>
        <v xml:space="preserve">Output 1 (Atlas Output#  00119970): Federal Planning Framework </v>
      </c>
      <c r="O21" s="20" t="str">
        <f>$A$19</f>
        <v>Indicators: Development of Standards of Planning in the government at FGS and FMS level; # of FMS strategic plans aligned to NDP 9; Operational establishment of Somali National Bureau of Statistics and level of staffing in the national bureau of statistics</v>
      </c>
      <c r="P21" s="20" t="str">
        <f>$C$19</f>
        <v xml:space="preserve"> Baseline: No standards for planning in the government at FGS and FMS level in place; 0 FMS strategic plans aligned to NDP 9; Not yet established, law approved.</v>
      </c>
      <c r="Q21" s="20" t="str">
        <f>$H$19</f>
        <v>Annual Targets: Standards for planning in the government at FGS and FMS level developed; 5 FMS strategic plans aligned to NDP 9; Somali National Bureau of Statistics established and adequately staffed.</v>
      </c>
      <c r="R21" s="20" t="s">
        <v>43</v>
      </c>
      <c r="S21" s="20" t="s">
        <v>41</v>
      </c>
    </row>
    <row r="22" spans="1:120" ht="22.2" customHeight="1" x14ac:dyDescent="0.3">
      <c r="A22" s="274" t="s">
        <v>27</v>
      </c>
      <c r="B22" s="7" t="s">
        <v>28</v>
      </c>
      <c r="C22" s="7" t="s">
        <v>29</v>
      </c>
      <c r="D22" s="8" t="s">
        <v>65</v>
      </c>
      <c r="E22" s="27" t="s">
        <v>66</v>
      </c>
      <c r="F22" s="422"/>
      <c r="G22" s="8" t="s">
        <v>31</v>
      </c>
      <c r="H22" s="9" t="s">
        <v>32</v>
      </c>
      <c r="I22" s="9" t="s">
        <v>33</v>
      </c>
      <c r="J22" s="9" t="s">
        <v>34</v>
      </c>
      <c r="K22" s="318" t="s">
        <v>168</v>
      </c>
      <c r="L22" s="318" t="s">
        <v>358</v>
      </c>
      <c r="M22" s="275" t="s">
        <v>359</v>
      </c>
      <c r="N22" s="20" t="str">
        <f>$A$18</f>
        <v xml:space="preserve">Output 1 (Atlas Output#  00119970): Federal Planning Framework </v>
      </c>
      <c r="O22" s="20" t="str">
        <f>$A$19</f>
        <v>Indicators: Development of Standards of Planning in the government at FGS and FMS level; # of FMS strategic plans aligned to NDP 9; Operational establishment of Somali National Bureau of Statistics and level of staffing in the national bureau of statistics</v>
      </c>
      <c r="P22" s="20" t="str">
        <f>$C$19</f>
        <v xml:space="preserve"> Baseline: No standards for planning in the government at FGS and FMS level in place; 0 FMS strategic plans aligned to NDP 9; Not yet established, law approved.</v>
      </c>
      <c r="Q22" s="20" t="str">
        <f>$H$19</f>
        <v>Annual Targets: Standards for planning in the government at FGS and FMS level developed; 5 FMS strategic plans aligned to NDP 9; Somali National Bureau of Statistics established and adequately staffed.</v>
      </c>
      <c r="R22" s="20" t="s">
        <v>43</v>
      </c>
      <c r="S22" s="20" t="s">
        <v>41</v>
      </c>
    </row>
    <row r="23" spans="1:120" ht="15" customHeight="1" x14ac:dyDescent="0.3">
      <c r="A23" s="296" t="s">
        <v>185</v>
      </c>
      <c r="B23" s="14"/>
      <c r="C23" s="15" t="s">
        <v>158</v>
      </c>
      <c r="D23" s="16" t="s">
        <v>216</v>
      </c>
      <c r="E23" s="16" t="s">
        <v>216</v>
      </c>
      <c r="F23" s="225" t="s">
        <v>165</v>
      </c>
      <c r="G23" s="18"/>
      <c r="H23" s="244" t="s">
        <v>215</v>
      </c>
      <c r="I23" s="18" t="s">
        <v>39</v>
      </c>
      <c r="J23" s="18" t="s">
        <v>48</v>
      </c>
      <c r="K23" s="19">
        <v>4000</v>
      </c>
      <c r="L23" s="19">
        <f t="shared" ref="L23" si="4">K23</f>
        <v>4000</v>
      </c>
      <c r="M23" s="276">
        <f>K23-L23</f>
        <v>0</v>
      </c>
      <c r="N23" s="20" t="str">
        <f>$A$18</f>
        <v xml:space="preserve">Output 1 (Atlas Output#  00119970): Federal Planning Framework </v>
      </c>
      <c r="O23" s="20" t="str">
        <f>$A$19</f>
        <v>Indicators: Development of Standards of Planning in the government at FGS and FMS level; # of FMS strategic plans aligned to NDP 9; Operational establishment of Somali National Bureau of Statistics and level of staffing in the national bureau of statistics</v>
      </c>
      <c r="P23" s="20" t="str">
        <f>$C$19</f>
        <v xml:space="preserve"> Baseline: No standards for planning in the government at FGS and FMS level in place; 0 FMS strategic plans aligned to NDP 9; Not yet established, law approved.</v>
      </c>
      <c r="Q23" s="20" t="str">
        <f>$H$19</f>
        <v>Annual Targets: Standards for planning in the government at FGS and FMS level developed; 5 FMS strategic plans aligned to NDP 9; Somali National Bureau of Statistics established and adequately staffed.</v>
      </c>
      <c r="R23" s="20" t="e">
        <f>#REF!</f>
        <v>#REF!</v>
      </c>
      <c r="S23" s="20" t="s">
        <v>41</v>
      </c>
    </row>
    <row r="24" spans="1:120" ht="12.6" customHeight="1" x14ac:dyDescent="0.3">
      <c r="A24" s="396" t="s">
        <v>233</v>
      </c>
      <c r="B24" s="397"/>
      <c r="C24" s="397"/>
      <c r="D24" s="397"/>
      <c r="E24" s="397"/>
      <c r="F24" s="397"/>
      <c r="G24" s="397"/>
      <c r="H24" s="397"/>
      <c r="I24" s="397"/>
      <c r="J24" s="397"/>
      <c r="K24" s="23">
        <f>SUM(K23:K23)</f>
        <v>4000</v>
      </c>
      <c r="L24" s="23">
        <f>SUM(L23:L23)</f>
        <v>4000</v>
      </c>
      <c r="M24" s="23">
        <f>SUM(M23:M23)</f>
        <v>0</v>
      </c>
      <c r="N24" s="20" t="str">
        <f>$A$18</f>
        <v xml:space="preserve">Output 1 (Atlas Output#  00119970): Federal Planning Framework </v>
      </c>
      <c r="O24" s="20" t="str">
        <f>$A$19</f>
        <v>Indicators: Development of Standards of Planning in the government at FGS and FMS level; # of FMS strategic plans aligned to NDP 9; Operational establishment of Somali National Bureau of Statistics and level of staffing in the national bureau of statistics</v>
      </c>
      <c r="P24" s="20" t="str">
        <f>$C$19</f>
        <v xml:space="preserve"> Baseline: No standards for planning in the government at FGS and FMS level in place; 0 FMS strategic plans aligned to NDP 9; Not yet established, law approved.</v>
      </c>
      <c r="Q24" s="20" t="str">
        <f>$H$19</f>
        <v>Annual Targets: Standards for planning in the government at FGS and FMS level developed; 5 FMS strategic plans aligned to NDP 9; Somali National Bureau of Statistics established and adequately staffed.</v>
      </c>
      <c r="R24" s="20" t="s">
        <v>44</v>
      </c>
      <c r="S24" s="20" t="s">
        <v>41</v>
      </c>
    </row>
    <row r="25" spans="1:120" ht="14.55" customHeight="1" x14ac:dyDescent="0.3">
      <c r="A25" s="460" t="s">
        <v>266</v>
      </c>
      <c r="B25" s="14"/>
      <c r="C25" s="228" t="s">
        <v>328</v>
      </c>
      <c r="D25" s="16" t="s">
        <v>216</v>
      </c>
      <c r="E25" s="16" t="s">
        <v>216</v>
      </c>
      <c r="F25" s="329" t="s">
        <v>165</v>
      </c>
      <c r="G25" s="327"/>
      <c r="H25" s="328" t="s">
        <v>215</v>
      </c>
      <c r="I25" s="18" t="s">
        <v>39</v>
      </c>
      <c r="J25" s="338" t="s">
        <v>349</v>
      </c>
      <c r="K25" s="320">
        <v>25000</v>
      </c>
      <c r="L25" s="19">
        <f>K25</f>
        <v>25000</v>
      </c>
      <c r="M25" s="276">
        <f>K25-L25</f>
        <v>0</v>
      </c>
    </row>
    <row r="26" spans="1:120" ht="14.55" customHeight="1" x14ac:dyDescent="0.3">
      <c r="A26" s="461"/>
      <c r="B26" s="14"/>
      <c r="C26" s="228" t="s">
        <v>329</v>
      </c>
      <c r="D26" s="16" t="s">
        <v>216</v>
      </c>
      <c r="E26" s="16" t="s">
        <v>216</v>
      </c>
      <c r="F26" s="339" t="s">
        <v>127</v>
      </c>
      <c r="G26" s="327"/>
      <c r="H26" s="328" t="s">
        <v>235</v>
      </c>
      <c r="I26" s="350" t="s">
        <v>234</v>
      </c>
      <c r="J26" s="327" t="s">
        <v>242</v>
      </c>
      <c r="K26" s="320">
        <v>42500</v>
      </c>
      <c r="L26" s="19">
        <f t="shared" ref="L26:L47" si="5">K26</f>
        <v>42500</v>
      </c>
      <c r="M26" s="276"/>
    </row>
    <row r="27" spans="1:120" ht="14.55" customHeight="1" x14ac:dyDescent="0.3">
      <c r="A27" s="461"/>
      <c r="B27" s="14"/>
      <c r="C27" s="228" t="s">
        <v>330</v>
      </c>
      <c r="D27" s="16" t="s">
        <v>216</v>
      </c>
      <c r="E27" s="16" t="s">
        <v>216</v>
      </c>
      <c r="F27" s="332" t="s">
        <v>348</v>
      </c>
      <c r="G27" s="327"/>
      <c r="H27" s="328" t="s">
        <v>215</v>
      </c>
      <c r="I27" s="18" t="s">
        <v>39</v>
      </c>
      <c r="J27" s="327" t="s">
        <v>350</v>
      </c>
      <c r="K27" s="320">
        <v>10000</v>
      </c>
      <c r="L27" s="19">
        <f t="shared" si="5"/>
        <v>10000</v>
      </c>
      <c r="M27" s="276"/>
    </row>
    <row r="28" spans="1:120" ht="14.55" customHeight="1" x14ac:dyDescent="0.3">
      <c r="A28" s="461"/>
      <c r="B28" s="14"/>
      <c r="C28" s="228" t="s">
        <v>303</v>
      </c>
      <c r="D28" s="16" t="s">
        <v>216</v>
      </c>
      <c r="E28" s="16" t="s">
        <v>216</v>
      </c>
      <c r="F28" s="339" t="s">
        <v>127</v>
      </c>
      <c r="G28" s="327"/>
      <c r="H28" s="328" t="s">
        <v>235</v>
      </c>
      <c r="I28" s="350" t="s">
        <v>234</v>
      </c>
      <c r="J28" s="327" t="s">
        <v>351</v>
      </c>
      <c r="K28" s="320">
        <f>'DPC '!C57</f>
        <v>5525.0000000000009</v>
      </c>
      <c r="L28" s="19">
        <f t="shared" si="5"/>
        <v>5525.0000000000009</v>
      </c>
      <c r="M28" s="276"/>
    </row>
    <row r="29" spans="1:120" ht="14.55" customHeight="1" x14ac:dyDescent="0.3">
      <c r="A29" s="461"/>
      <c r="B29" s="14"/>
      <c r="C29" s="228" t="s">
        <v>331</v>
      </c>
      <c r="D29" s="16" t="s">
        <v>216</v>
      </c>
      <c r="E29" s="16" t="s">
        <v>216</v>
      </c>
      <c r="F29" s="332" t="s">
        <v>127</v>
      </c>
      <c r="G29" s="327"/>
      <c r="H29" s="328" t="s">
        <v>235</v>
      </c>
      <c r="I29" s="350" t="s">
        <v>234</v>
      </c>
      <c r="J29" s="327" t="s">
        <v>352</v>
      </c>
      <c r="K29" s="320">
        <f>'DPC '!C49</f>
        <v>3841.9999999999995</v>
      </c>
      <c r="L29" s="19">
        <f t="shared" si="5"/>
        <v>3841.9999999999995</v>
      </c>
      <c r="M29" s="276"/>
    </row>
    <row r="30" spans="1:120" ht="14.55" customHeight="1" x14ac:dyDescent="0.3">
      <c r="A30" s="461"/>
      <c r="B30" s="14"/>
      <c r="C30" s="228" t="s">
        <v>332</v>
      </c>
      <c r="D30" s="16" t="s">
        <v>216</v>
      </c>
      <c r="E30" s="16" t="s">
        <v>216</v>
      </c>
      <c r="F30" s="339" t="s">
        <v>127</v>
      </c>
      <c r="G30" s="327"/>
      <c r="H30" s="328" t="s">
        <v>215</v>
      </c>
      <c r="I30" s="18" t="s">
        <v>39</v>
      </c>
      <c r="J30" s="327" t="s">
        <v>242</v>
      </c>
      <c r="K30" s="320">
        <f>'Procurement Plan'!F6</f>
        <v>50000</v>
      </c>
      <c r="L30" s="19">
        <f t="shared" si="5"/>
        <v>50000</v>
      </c>
      <c r="M30" s="276"/>
    </row>
    <row r="31" spans="1:120" ht="14.55" customHeight="1" x14ac:dyDescent="0.3">
      <c r="A31" s="461"/>
      <c r="B31" s="14"/>
      <c r="C31" s="228" t="s">
        <v>333</v>
      </c>
      <c r="D31" s="16" t="s">
        <v>216</v>
      </c>
      <c r="E31" s="16" t="s">
        <v>216</v>
      </c>
      <c r="F31" s="332" t="s">
        <v>348</v>
      </c>
      <c r="G31" s="327"/>
      <c r="H31" s="328" t="s">
        <v>235</v>
      </c>
      <c r="I31" s="350" t="s">
        <v>234</v>
      </c>
      <c r="J31" s="327" t="s">
        <v>48</v>
      </c>
      <c r="K31" s="320">
        <v>19650</v>
      </c>
      <c r="L31" s="19">
        <f t="shared" si="5"/>
        <v>19650</v>
      </c>
      <c r="M31" s="276"/>
    </row>
    <row r="32" spans="1:120" ht="14.55" customHeight="1" x14ac:dyDescent="0.3">
      <c r="A32" s="461"/>
      <c r="B32" s="14"/>
      <c r="C32" s="228" t="s">
        <v>334</v>
      </c>
      <c r="D32" s="16" t="s">
        <v>216</v>
      </c>
      <c r="E32" s="16" t="s">
        <v>216</v>
      </c>
      <c r="F32" s="332" t="s">
        <v>348</v>
      </c>
      <c r="G32" s="327"/>
      <c r="H32" s="328" t="s">
        <v>235</v>
      </c>
      <c r="I32" s="350" t="s">
        <v>234</v>
      </c>
      <c r="J32" s="327" t="s">
        <v>48</v>
      </c>
      <c r="K32" s="320">
        <v>29720</v>
      </c>
      <c r="L32" s="19">
        <f t="shared" si="5"/>
        <v>29720</v>
      </c>
      <c r="M32" s="276"/>
    </row>
    <row r="33" spans="1:20" ht="14.55" customHeight="1" x14ac:dyDescent="0.3">
      <c r="A33" s="461"/>
      <c r="B33" s="14"/>
      <c r="C33" s="228" t="s">
        <v>335</v>
      </c>
      <c r="D33" s="16" t="s">
        <v>216</v>
      </c>
      <c r="E33" s="16" t="s">
        <v>216</v>
      </c>
      <c r="F33" s="332" t="s">
        <v>348</v>
      </c>
      <c r="G33" s="327"/>
      <c r="H33" s="328" t="s">
        <v>235</v>
      </c>
      <c r="I33" s="350" t="s">
        <v>234</v>
      </c>
      <c r="J33" s="338" t="s">
        <v>48</v>
      </c>
      <c r="K33" s="320">
        <v>18275</v>
      </c>
      <c r="L33" s="19">
        <f t="shared" si="5"/>
        <v>18275</v>
      </c>
      <c r="M33" s="276"/>
    </row>
    <row r="34" spans="1:20" ht="14.55" customHeight="1" x14ac:dyDescent="0.3">
      <c r="A34" s="461"/>
      <c r="B34" s="14"/>
      <c r="C34" s="228" t="s">
        <v>336</v>
      </c>
      <c r="D34" s="16" t="s">
        <v>216</v>
      </c>
      <c r="E34" s="16" t="s">
        <v>216</v>
      </c>
      <c r="F34" s="329" t="s">
        <v>348</v>
      </c>
      <c r="G34" s="327"/>
      <c r="H34" s="328" t="s">
        <v>235</v>
      </c>
      <c r="I34" s="350" t="s">
        <v>234</v>
      </c>
      <c r="J34" s="327" t="s">
        <v>48</v>
      </c>
      <c r="K34" s="320">
        <v>33570</v>
      </c>
      <c r="L34" s="19">
        <f t="shared" si="5"/>
        <v>33570</v>
      </c>
      <c r="M34" s="276"/>
    </row>
    <row r="35" spans="1:20" ht="14.55" customHeight="1" x14ac:dyDescent="0.3">
      <c r="A35" s="461"/>
      <c r="B35" s="14"/>
      <c r="C35" s="228" t="s">
        <v>337</v>
      </c>
      <c r="D35" s="16" t="s">
        <v>216</v>
      </c>
      <c r="E35" s="16" t="s">
        <v>216</v>
      </c>
      <c r="F35" s="339" t="s">
        <v>348</v>
      </c>
      <c r="G35" s="327"/>
      <c r="H35" s="328" t="s">
        <v>235</v>
      </c>
      <c r="I35" s="350" t="s">
        <v>234</v>
      </c>
      <c r="J35" s="327" t="s">
        <v>349</v>
      </c>
      <c r="K35" s="320">
        <f>4000*12</f>
        <v>48000</v>
      </c>
      <c r="L35" s="19">
        <f t="shared" si="5"/>
        <v>48000</v>
      </c>
      <c r="M35" s="276"/>
    </row>
    <row r="36" spans="1:20" ht="14.55" customHeight="1" x14ac:dyDescent="0.3">
      <c r="A36" s="461"/>
      <c r="B36" s="14"/>
      <c r="C36" s="228" t="s">
        <v>338</v>
      </c>
      <c r="D36" s="16" t="s">
        <v>216</v>
      </c>
      <c r="E36" s="16" t="s">
        <v>216</v>
      </c>
      <c r="F36" s="332" t="s">
        <v>348</v>
      </c>
      <c r="G36" s="327"/>
      <c r="H36" s="328" t="s">
        <v>215</v>
      </c>
      <c r="I36" s="18" t="s">
        <v>39</v>
      </c>
      <c r="J36" s="327" t="s">
        <v>349</v>
      </c>
      <c r="K36" s="320">
        <f>3500*12</f>
        <v>42000</v>
      </c>
      <c r="L36" s="19">
        <f t="shared" si="5"/>
        <v>42000</v>
      </c>
      <c r="M36" s="276"/>
    </row>
    <row r="37" spans="1:20" ht="14.55" customHeight="1" x14ac:dyDescent="0.3">
      <c r="A37" s="461"/>
      <c r="B37" s="14"/>
      <c r="C37" s="228" t="s">
        <v>339</v>
      </c>
      <c r="D37" s="16" t="s">
        <v>216</v>
      </c>
      <c r="E37" s="16" t="s">
        <v>216</v>
      </c>
      <c r="F37" s="339" t="s">
        <v>348</v>
      </c>
      <c r="G37" s="327"/>
      <c r="H37" s="328" t="s">
        <v>235</v>
      </c>
      <c r="I37" s="350" t="s">
        <v>234</v>
      </c>
      <c r="J37" s="327" t="s">
        <v>349</v>
      </c>
      <c r="K37" s="320">
        <f>3000*12</f>
        <v>36000</v>
      </c>
      <c r="L37" s="19">
        <f t="shared" si="5"/>
        <v>36000</v>
      </c>
      <c r="M37" s="276"/>
    </row>
    <row r="38" spans="1:20" ht="14.55" customHeight="1" x14ac:dyDescent="0.3">
      <c r="A38" s="461"/>
      <c r="B38" s="14"/>
      <c r="C38" s="228" t="s">
        <v>340</v>
      </c>
      <c r="D38" s="16" t="s">
        <v>216</v>
      </c>
      <c r="E38" s="16" t="s">
        <v>216</v>
      </c>
      <c r="F38" s="332" t="s">
        <v>348</v>
      </c>
      <c r="G38" s="327"/>
      <c r="H38" s="328" t="s">
        <v>215</v>
      </c>
      <c r="I38" s="18" t="s">
        <v>39</v>
      </c>
      <c r="J38" s="327" t="s">
        <v>349</v>
      </c>
      <c r="K38" s="320">
        <f>3000*7</f>
        <v>21000</v>
      </c>
      <c r="L38" s="19">
        <f t="shared" si="5"/>
        <v>21000</v>
      </c>
      <c r="M38" s="276"/>
    </row>
    <row r="39" spans="1:20" ht="14.55" customHeight="1" x14ac:dyDescent="0.3">
      <c r="A39" s="461"/>
      <c r="B39" s="14"/>
      <c r="C39" s="228" t="s">
        <v>341</v>
      </c>
      <c r="D39" s="16" t="s">
        <v>216</v>
      </c>
      <c r="E39" s="16" t="s">
        <v>216</v>
      </c>
      <c r="F39" s="339" t="s">
        <v>348</v>
      </c>
      <c r="G39" s="327"/>
      <c r="H39" s="328" t="s">
        <v>215</v>
      </c>
      <c r="I39" s="18" t="s">
        <v>39</v>
      </c>
      <c r="J39" s="327" t="s">
        <v>349</v>
      </c>
      <c r="K39" s="320">
        <f>8000*7</f>
        <v>56000</v>
      </c>
      <c r="L39" s="19">
        <f t="shared" si="5"/>
        <v>56000</v>
      </c>
      <c r="M39" s="276"/>
    </row>
    <row r="40" spans="1:20" ht="14.55" customHeight="1" x14ac:dyDescent="0.3">
      <c r="A40" s="461"/>
      <c r="B40" s="14"/>
      <c r="C40" s="228" t="s">
        <v>342</v>
      </c>
      <c r="D40" s="16" t="s">
        <v>216</v>
      </c>
      <c r="E40" s="16" t="s">
        <v>216</v>
      </c>
      <c r="F40" s="332" t="s">
        <v>348</v>
      </c>
      <c r="G40" s="327"/>
      <c r="H40" s="328" t="s">
        <v>235</v>
      </c>
      <c r="I40" s="350" t="s">
        <v>234</v>
      </c>
      <c r="J40" s="327" t="s">
        <v>349</v>
      </c>
      <c r="K40" s="320">
        <f>1500*12</f>
        <v>18000</v>
      </c>
      <c r="L40" s="19">
        <f t="shared" si="5"/>
        <v>18000</v>
      </c>
      <c r="M40" s="276"/>
    </row>
    <row r="41" spans="1:20" ht="14.55" customHeight="1" x14ac:dyDescent="0.3">
      <c r="A41" s="461"/>
      <c r="B41" s="14"/>
      <c r="C41" s="228" t="s">
        <v>343</v>
      </c>
      <c r="D41" s="16" t="s">
        <v>216</v>
      </c>
      <c r="E41" s="16" t="s">
        <v>216</v>
      </c>
      <c r="F41" s="332" t="s">
        <v>348</v>
      </c>
      <c r="G41" s="327"/>
      <c r="H41" s="328" t="s">
        <v>215</v>
      </c>
      <c r="I41" s="18" t="s">
        <v>39</v>
      </c>
      <c r="J41" s="338" t="s">
        <v>161</v>
      </c>
      <c r="K41" s="320">
        <v>18000</v>
      </c>
      <c r="L41" s="19">
        <f t="shared" si="5"/>
        <v>18000</v>
      </c>
      <c r="M41" s="276"/>
    </row>
    <row r="42" spans="1:20" ht="14.55" customHeight="1" x14ac:dyDescent="0.3">
      <c r="A42" s="461"/>
      <c r="B42" s="14"/>
      <c r="C42" s="228" t="s">
        <v>344</v>
      </c>
      <c r="D42" s="16" t="s">
        <v>216</v>
      </c>
      <c r="E42" s="16" t="s">
        <v>216</v>
      </c>
      <c r="F42" s="332" t="s">
        <v>348</v>
      </c>
      <c r="G42" s="327"/>
      <c r="H42" s="328" t="s">
        <v>215</v>
      </c>
      <c r="I42" s="18" t="s">
        <v>39</v>
      </c>
      <c r="J42" s="327" t="s">
        <v>161</v>
      </c>
      <c r="K42" s="320">
        <v>25000</v>
      </c>
      <c r="L42" s="19">
        <f t="shared" si="5"/>
        <v>25000</v>
      </c>
      <c r="M42" s="276"/>
    </row>
    <row r="43" spans="1:20" ht="14.55" customHeight="1" x14ac:dyDescent="0.3">
      <c r="A43" s="461"/>
      <c r="B43" s="14"/>
      <c r="C43" s="228" t="s">
        <v>345</v>
      </c>
      <c r="D43" s="16" t="s">
        <v>216</v>
      </c>
      <c r="E43" s="16" t="s">
        <v>216</v>
      </c>
      <c r="F43" s="329" t="s">
        <v>348</v>
      </c>
      <c r="G43" s="327"/>
      <c r="H43" s="328" t="s">
        <v>215</v>
      </c>
      <c r="I43" s="18" t="s">
        <v>39</v>
      </c>
      <c r="J43" s="327" t="s">
        <v>353</v>
      </c>
      <c r="K43" s="320">
        <v>15000</v>
      </c>
      <c r="L43" s="19">
        <f t="shared" si="5"/>
        <v>15000</v>
      </c>
      <c r="M43" s="276"/>
    </row>
    <row r="44" spans="1:20" ht="14.55" customHeight="1" x14ac:dyDescent="0.3">
      <c r="A44" s="461"/>
      <c r="B44" s="14"/>
      <c r="C44" s="228" t="s">
        <v>346</v>
      </c>
      <c r="D44" s="16" t="s">
        <v>216</v>
      </c>
      <c r="E44" s="16" t="s">
        <v>216</v>
      </c>
      <c r="F44" s="339" t="s">
        <v>348</v>
      </c>
      <c r="G44" s="327"/>
      <c r="H44" s="328" t="s">
        <v>215</v>
      </c>
      <c r="I44" s="18" t="s">
        <v>39</v>
      </c>
      <c r="J44" s="327" t="s">
        <v>353</v>
      </c>
      <c r="K44" s="320">
        <v>5000</v>
      </c>
      <c r="L44" s="19">
        <f t="shared" si="5"/>
        <v>5000</v>
      </c>
      <c r="M44" s="276"/>
      <c r="T44" s="298"/>
    </row>
    <row r="45" spans="1:20" ht="14.55" customHeight="1" x14ac:dyDescent="0.3">
      <c r="A45" s="461"/>
      <c r="B45" s="14"/>
      <c r="C45" s="228" t="s">
        <v>347</v>
      </c>
      <c r="D45" s="16" t="s">
        <v>216</v>
      </c>
      <c r="E45" s="16" t="s">
        <v>216</v>
      </c>
      <c r="F45" s="332" t="s">
        <v>348</v>
      </c>
      <c r="G45" s="327"/>
      <c r="H45" s="328" t="s">
        <v>215</v>
      </c>
      <c r="I45" s="335" t="s">
        <v>39</v>
      </c>
      <c r="J45" s="327" t="s">
        <v>192</v>
      </c>
      <c r="K45" s="320">
        <v>19261</v>
      </c>
      <c r="L45" s="19">
        <f t="shared" si="5"/>
        <v>19261</v>
      </c>
      <c r="M45" s="276">
        <f t="shared" ref="M45:M47" si="6">K45-L45</f>
        <v>0</v>
      </c>
      <c r="T45" s="298"/>
    </row>
    <row r="46" spans="1:20" ht="14.55" customHeight="1" x14ac:dyDescent="0.3">
      <c r="A46" s="461"/>
      <c r="B46" s="14"/>
      <c r="C46" s="228" t="s">
        <v>303</v>
      </c>
      <c r="D46" s="16" t="s">
        <v>216</v>
      </c>
      <c r="E46" s="16" t="s">
        <v>216</v>
      </c>
      <c r="F46" s="339" t="s">
        <v>127</v>
      </c>
      <c r="G46" s="327"/>
      <c r="H46" s="328" t="s">
        <v>235</v>
      </c>
      <c r="I46" s="350" t="s">
        <v>234</v>
      </c>
      <c r="J46" s="327" t="s">
        <v>351</v>
      </c>
      <c r="K46" s="320">
        <f>'DPC '!C40</f>
        <v>26417.95042608981</v>
      </c>
      <c r="L46" s="19">
        <f t="shared" si="5"/>
        <v>26417.95042608981</v>
      </c>
      <c r="M46" s="276">
        <f t="shared" si="6"/>
        <v>0</v>
      </c>
      <c r="T46" s="298"/>
    </row>
    <row r="47" spans="1:20" ht="14.55" customHeight="1" x14ac:dyDescent="0.3">
      <c r="A47" s="469"/>
      <c r="B47" s="14"/>
      <c r="C47" s="228" t="s">
        <v>331</v>
      </c>
      <c r="D47" s="16" t="s">
        <v>216</v>
      </c>
      <c r="E47" s="16" t="s">
        <v>216</v>
      </c>
      <c r="F47" s="225" t="s">
        <v>127</v>
      </c>
      <c r="G47" s="18"/>
      <c r="H47" s="244" t="s">
        <v>235</v>
      </c>
      <c r="I47" s="350" t="s">
        <v>234</v>
      </c>
      <c r="J47" s="327" t="s">
        <v>352</v>
      </c>
      <c r="K47" s="320">
        <f>'DPC '!C28</f>
        <v>18370.636296296296</v>
      </c>
      <c r="L47" s="19">
        <f t="shared" si="5"/>
        <v>18370.636296296296</v>
      </c>
      <c r="M47" s="276">
        <f t="shared" si="6"/>
        <v>0</v>
      </c>
      <c r="T47" s="298"/>
    </row>
    <row r="48" spans="1:20" ht="14.55" customHeight="1" x14ac:dyDescent="0.3">
      <c r="A48" s="396" t="s">
        <v>232</v>
      </c>
      <c r="B48" s="397"/>
      <c r="C48" s="397"/>
      <c r="D48" s="397"/>
      <c r="E48" s="397"/>
      <c r="F48" s="397"/>
      <c r="G48" s="397"/>
      <c r="H48" s="397"/>
      <c r="I48" s="397"/>
      <c r="J48" s="397"/>
      <c r="K48" s="23">
        <f>SUM(K25:K47)</f>
        <v>586131.58672238607</v>
      </c>
      <c r="L48" s="23">
        <f>SUM(L25:L47)</f>
        <v>586131.58672238607</v>
      </c>
      <c r="M48" s="23">
        <f>SUM(M25:M47)</f>
        <v>0</v>
      </c>
      <c r="T48" s="298"/>
    </row>
    <row r="49" spans="1:120" ht="14.55" customHeight="1" x14ac:dyDescent="0.3">
      <c r="A49" s="460" t="s">
        <v>236</v>
      </c>
      <c r="B49" s="14"/>
      <c r="C49" s="15" t="s">
        <v>355</v>
      </c>
      <c r="D49" s="16" t="s">
        <v>216</v>
      </c>
      <c r="E49" s="16" t="s">
        <v>216</v>
      </c>
      <c r="F49" s="329" t="s">
        <v>165</v>
      </c>
      <c r="G49" s="327" t="s">
        <v>178</v>
      </c>
      <c r="H49" s="328" t="s">
        <v>215</v>
      </c>
      <c r="I49" s="18" t="s">
        <v>39</v>
      </c>
      <c r="J49" s="338" t="s">
        <v>48</v>
      </c>
      <c r="K49" s="320">
        <v>5000</v>
      </c>
      <c r="L49" s="19">
        <f>K49</f>
        <v>5000</v>
      </c>
      <c r="M49" s="276">
        <f>K49-L49</f>
        <v>0</v>
      </c>
    </row>
    <row r="50" spans="1:120" ht="14.55" customHeight="1" x14ac:dyDescent="0.3">
      <c r="A50" s="461"/>
      <c r="B50" s="14"/>
      <c r="C50" s="15" t="s">
        <v>356</v>
      </c>
      <c r="D50" s="16" t="s">
        <v>216</v>
      </c>
      <c r="E50" s="16" t="s">
        <v>216</v>
      </c>
      <c r="F50" s="339" t="s">
        <v>165</v>
      </c>
      <c r="G50" s="327" t="s">
        <v>178</v>
      </c>
      <c r="H50" s="328" t="s">
        <v>215</v>
      </c>
      <c r="I50" s="18" t="s">
        <v>39</v>
      </c>
      <c r="J50" s="327" t="s">
        <v>349</v>
      </c>
      <c r="K50" s="320">
        <f>4000*6</f>
        <v>24000</v>
      </c>
      <c r="L50" s="19">
        <f t="shared" ref="L50:L51" si="7">K50</f>
        <v>24000</v>
      </c>
      <c r="M50" s="276"/>
    </row>
    <row r="51" spans="1:120" ht="14.55" customHeight="1" x14ac:dyDescent="0.3">
      <c r="A51" s="469"/>
      <c r="B51" s="14"/>
      <c r="C51" s="15" t="s">
        <v>357</v>
      </c>
      <c r="D51" s="16" t="s">
        <v>216</v>
      </c>
      <c r="E51" s="16" t="s">
        <v>216</v>
      </c>
      <c r="F51" s="332" t="s">
        <v>127</v>
      </c>
      <c r="G51" s="327" t="s">
        <v>178</v>
      </c>
      <c r="H51" s="328" t="s">
        <v>215</v>
      </c>
      <c r="I51" s="18" t="s">
        <v>39</v>
      </c>
      <c r="J51" s="327" t="s">
        <v>192</v>
      </c>
      <c r="K51" s="320">
        <v>5000</v>
      </c>
      <c r="L51" s="19">
        <f t="shared" si="7"/>
        <v>5000</v>
      </c>
      <c r="M51" s="276">
        <f>K51-L51</f>
        <v>0</v>
      </c>
    </row>
    <row r="52" spans="1:120" ht="14.55" customHeight="1" x14ac:dyDescent="0.3">
      <c r="A52" s="396" t="s">
        <v>267</v>
      </c>
      <c r="B52" s="397"/>
      <c r="C52" s="397"/>
      <c r="D52" s="397"/>
      <c r="E52" s="397"/>
      <c r="F52" s="397"/>
      <c r="G52" s="397"/>
      <c r="H52" s="397"/>
      <c r="I52" s="397"/>
      <c r="J52" s="397"/>
      <c r="K52" s="23">
        <f>SUM(K49:K51)</f>
        <v>34000</v>
      </c>
      <c r="L52" s="23">
        <f>SUM(L49:L51)</f>
        <v>34000</v>
      </c>
      <c r="M52" s="23">
        <f>SUM(M49:M51)</f>
        <v>0</v>
      </c>
    </row>
    <row r="53" spans="1:120" x14ac:dyDescent="0.3">
      <c r="A53" s="426" t="s">
        <v>45</v>
      </c>
      <c r="B53" s="427"/>
      <c r="C53" s="427"/>
      <c r="D53" s="427"/>
      <c r="E53" s="427"/>
      <c r="F53" s="427"/>
      <c r="G53" s="427"/>
      <c r="H53" s="427"/>
      <c r="I53" s="427"/>
      <c r="J53" s="428"/>
      <c r="K53" s="25">
        <f>K24+K48+K52</f>
        <v>624131.58672238607</v>
      </c>
      <c r="L53" s="25">
        <f t="shared" ref="L53:M53" si="8">L24+L48+L52</f>
        <v>624131.58672238607</v>
      </c>
      <c r="M53" s="25">
        <f t="shared" si="8"/>
        <v>0</v>
      </c>
      <c r="N53" s="20" t="str">
        <f>$A$54</f>
        <v>Output 2 (Atlas Output#  00119970): Federal Member States Planning Frameworks</v>
      </c>
      <c r="O53" s="20" t="str">
        <f>$A$56</f>
        <v xml:space="preserve">Indicators: Aid policy developed; % of projects with full information in AIMS; Regular coordination arrangement on FMS level
</v>
      </c>
      <c r="P53" s="20" t="str">
        <f>$C$56</f>
        <v xml:space="preserve"> Baseline: No Aid Policy yet; AIMS not yet operational; While Puntland has an operational structure, the other FMS only have irregular coordination meetings</v>
      </c>
      <c r="Q53" s="20" t="str">
        <f>$H$56</f>
        <v>Annual Targets: Aid Policy endorsed; At least 50% of the projects entered in AIMS have full information; A regular coordination structure is operational in all 5 FMS</v>
      </c>
      <c r="R53" s="20" t="s">
        <v>42</v>
      </c>
      <c r="S53" s="20" t="s">
        <v>41</v>
      </c>
    </row>
    <row r="54" spans="1:120" x14ac:dyDescent="0.3">
      <c r="A54" s="404" t="s">
        <v>186</v>
      </c>
      <c r="B54" s="405"/>
      <c r="C54" s="405"/>
      <c r="D54" s="405"/>
      <c r="E54" s="405"/>
      <c r="F54" s="405"/>
      <c r="G54" s="405"/>
      <c r="H54" s="405"/>
      <c r="I54" s="405"/>
      <c r="J54" s="405"/>
      <c r="K54" s="405"/>
      <c r="L54" s="405"/>
      <c r="M54" s="406"/>
      <c r="N54" s="20" t="str">
        <f>$A$54</f>
        <v>Output 2 (Atlas Output#  00119970): Federal Member States Planning Frameworks</v>
      </c>
      <c r="O54" s="20" t="str">
        <f>$A$56</f>
        <v xml:space="preserve">Indicators: Aid policy developed; % of projects with full information in AIMS; Regular coordination arrangement on FMS level
</v>
      </c>
      <c r="P54" s="20" t="str">
        <f>$C$56</f>
        <v xml:space="preserve"> Baseline: No Aid Policy yet; AIMS not yet operational; While Puntland has an operational structure, the other FMS only have irregular coordination meetings</v>
      </c>
      <c r="Q54" s="20" t="str">
        <f>$H$56</f>
        <v>Annual Targets: Aid Policy endorsed; At least 50% of the projects entered in AIMS have full information; A regular coordination structure is operational in all 5 FMS</v>
      </c>
      <c r="R54" s="20" t="s">
        <v>42</v>
      </c>
      <c r="S54" s="20" t="s">
        <v>41</v>
      </c>
    </row>
    <row r="55" spans="1:120" s="258" customFormat="1" ht="15" customHeight="1" x14ac:dyDescent="0.3">
      <c r="A55" s="279" t="s">
        <v>17</v>
      </c>
      <c r="B55" s="259"/>
      <c r="C55" s="429" t="s">
        <v>18</v>
      </c>
      <c r="D55" s="430"/>
      <c r="E55" s="430"/>
      <c r="F55" s="430"/>
      <c r="G55" s="430"/>
      <c r="H55" s="430"/>
      <c r="I55" s="430"/>
      <c r="J55" s="430"/>
      <c r="K55" s="430"/>
      <c r="L55" s="430"/>
      <c r="M55" s="431"/>
      <c r="N55" s="257"/>
      <c r="O55" s="257"/>
      <c r="P55" s="257"/>
      <c r="Q55" s="257"/>
      <c r="R55" s="257"/>
      <c r="S55" s="257"/>
      <c r="U55" s="300"/>
      <c r="V55" s="300"/>
      <c r="W55" s="300"/>
      <c r="X55" s="300"/>
      <c r="Y55" s="300"/>
      <c r="Z55" s="300"/>
      <c r="AA55" s="300"/>
      <c r="AB55" s="300"/>
      <c r="AC55" s="300"/>
      <c r="AD55" s="300"/>
      <c r="AE55" s="300"/>
      <c r="AF55" s="300"/>
      <c r="AG55" s="300"/>
      <c r="AH55" s="300"/>
      <c r="AI55" s="300"/>
      <c r="AJ55" s="300"/>
      <c r="AK55" s="300"/>
      <c r="AL55" s="300"/>
      <c r="AM55" s="300"/>
      <c r="AN55" s="300"/>
      <c r="AO55" s="300"/>
      <c r="AP55" s="300"/>
      <c r="AQ55" s="300"/>
      <c r="AR55" s="300"/>
      <c r="AS55" s="300"/>
      <c r="AT55" s="300"/>
      <c r="AU55" s="300"/>
      <c r="AV55" s="300"/>
      <c r="AW55" s="300"/>
      <c r="AX55" s="300"/>
      <c r="AY55" s="300"/>
      <c r="AZ55" s="300"/>
      <c r="BA55" s="300"/>
      <c r="BB55" s="300"/>
      <c r="BC55" s="300"/>
      <c r="BD55" s="300"/>
      <c r="BE55" s="300"/>
      <c r="BF55" s="300"/>
      <c r="BG55" s="300"/>
      <c r="BH55" s="300"/>
      <c r="BI55" s="300"/>
      <c r="BJ55" s="300"/>
      <c r="BK55" s="300"/>
      <c r="BL55" s="300"/>
      <c r="BM55" s="300"/>
      <c r="BN55" s="300"/>
      <c r="BO55" s="300"/>
      <c r="BP55" s="300"/>
      <c r="BQ55" s="300"/>
      <c r="BR55" s="300"/>
      <c r="BS55" s="300"/>
      <c r="BT55" s="300"/>
      <c r="BU55" s="300"/>
      <c r="BV55" s="300"/>
      <c r="BW55" s="300"/>
      <c r="BX55" s="300"/>
      <c r="BY55" s="300"/>
      <c r="BZ55" s="300"/>
      <c r="CA55" s="300"/>
      <c r="CB55" s="300"/>
      <c r="CC55" s="300"/>
      <c r="CD55" s="300"/>
      <c r="CE55" s="300"/>
      <c r="CF55" s="300"/>
      <c r="CG55" s="300"/>
      <c r="CH55" s="300"/>
      <c r="CI55" s="300"/>
      <c r="CJ55" s="300"/>
      <c r="CK55" s="300"/>
      <c r="CL55" s="300"/>
      <c r="CM55" s="300"/>
      <c r="CN55" s="300"/>
      <c r="CO55" s="300"/>
      <c r="CP55" s="300"/>
      <c r="CQ55" s="300"/>
      <c r="CR55" s="300"/>
      <c r="CS55" s="300"/>
      <c r="CT55" s="300"/>
      <c r="CU55" s="300"/>
      <c r="CV55" s="300"/>
      <c r="CW55" s="300"/>
      <c r="CX55" s="300"/>
      <c r="CY55" s="300"/>
      <c r="CZ55" s="300"/>
      <c r="DA55" s="300"/>
      <c r="DB55" s="300"/>
      <c r="DC55" s="300"/>
      <c r="DD55" s="300"/>
      <c r="DE55" s="300"/>
      <c r="DF55" s="300"/>
      <c r="DG55" s="300"/>
      <c r="DH55" s="300"/>
      <c r="DI55" s="300"/>
      <c r="DJ55" s="300"/>
      <c r="DK55" s="300"/>
      <c r="DL55" s="300"/>
      <c r="DM55" s="300"/>
      <c r="DN55" s="300"/>
      <c r="DO55" s="300"/>
      <c r="DP55" s="300"/>
    </row>
    <row r="56" spans="1:120" s="258" customFormat="1" ht="15" customHeight="1" x14ac:dyDescent="0.3">
      <c r="A56" s="407" t="s">
        <v>220</v>
      </c>
      <c r="B56" s="408"/>
      <c r="C56" s="411" t="s">
        <v>221</v>
      </c>
      <c r="D56" s="412"/>
      <c r="E56" s="412"/>
      <c r="F56" s="412"/>
      <c r="G56" s="260"/>
      <c r="H56" s="411" t="s">
        <v>222</v>
      </c>
      <c r="I56" s="412"/>
      <c r="J56" s="412"/>
      <c r="K56" s="412"/>
      <c r="L56" s="412"/>
      <c r="M56" s="415"/>
      <c r="N56" s="257" t="str">
        <f>$A$54</f>
        <v>Output 2 (Atlas Output#  00119970): Federal Member States Planning Frameworks</v>
      </c>
      <c r="O56" s="257" t="str">
        <f>$A$56</f>
        <v xml:space="preserve">Indicators: Aid policy developed; % of projects with full information in AIMS; Regular coordination arrangement on FMS level
</v>
      </c>
      <c r="P56" s="257" t="str">
        <f>$C$56</f>
        <v xml:space="preserve"> Baseline: No Aid Policy yet; AIMS not yet operational; While Puntland has an operational structure, the other FMS only have irregular coordination meetings</v>
      </c>
      <c r="Q56" s="257" t="str">
        <f>$H$56</f>
        <v>Annual Targets: Aid Policy endorsed; At least 50% of the projects entered in AIMS have full information; A regular coordination structure is operational in all 5 FMS</v>
      </c>
      <c r="R56" s="257" t="e">
        <f>#REF!</f>
        <v>#REF!</v>
      </c>
      <c r="S56" s="257" t="s">
        <v>41</v>
      </c>
      <c r="U56" s="300"/>
      <c r="V56" s="300"/>
      <c r="W56" s="300"/>
      <c r="X56" s="300"/>
      <c r="Y56" s="300"/>
      <c r="Z56" s="300"/>
      <c r="AA56" s="300"/>
      <c r="AB56" s="300"/>
      <c r="AC56" s="300"/>
      <c r="AD56" s="300"/>
      <c r="AE56" s="300"/>
      <c r="AF56" s="300"/>
      <c r="AG56" s="300"/>
      <c r="AH56" s="300"/>
      <c r="AI56" s="300"/>
      <c r="AJ56" s="300"/>
      <c r="AK56" s="300"/>
      <c r="AL56" s="300"/>
      <c r="AM56" s="300"/>
      <c r="AN56" s="300"/>
      <c r="AO56" s="300"/>
      <c r="AP56" s="300"/>
      <c r="AQ56" s="300"/>
      <c r="AR56" s="300"/>
      <c r="AS56" s="300"/>
      <c r="AT56" s="300"/>
      <c r="AU56" s="300"/>
      <c r="AV56" s="300"/>
      <c r="AW56" s="300"/>
      <c r="AX56" s="300"/>
      <c r="AY56" s="300"/>
      <c r="AZ56" s="300"/>
      <c r="BA56" s="300"/>
      <c r="BB56" s="300"/>
      <c r="BC56" s="300"/>
      <c r="BD56" s="300"/>
      <c r="BE56" s="300"/>
      <c r="BF56" s="300"/>
      <c r="BG56" s="300"/>
      <c r="BH56" s="300"/>
      <c r="BI56" s="300"/>
      <c r="BJ56" s="300"/>
      <c r="BK56" s="300"/>
      <c r="BL56" s="300"/>
      <c r="BM56" s="300"/>
      <c r="BN56" s="300"/>
      <c r="BO56" s="300"/>
      <c r="BP56" s="300"/>
      <c r="BQ56" s="300"/>
      <c r="BR56" s="300"/>
      <c r="BS56" s="300"/>
      <c r="BT56" s="300"/>
      <c r="BU56" s="300"/>
      <c r="BV56" s="300"/>
      <c r="BW56" s="300"/>
      <c r="BX56" s="300"/>
      <c r="BY56" s="300"/>
      <c r="BZ56" s="300"/>
      <c r="CA56" s="300"/>
      <c r="CB56" s="300"/>
      <c r="CC56" s="300"/>
      <c r="CD56" s="300"/>
      <c r="CE56" s="300"/>
      <c r="CF56" s="300"/>
      <c r="CG56" s="300"/>
      <c r="CH56" s="300"/>
      <c r="CI56" s="300"/>
      <c r="CJ56" s="300"/>
      <c r="CK56" s="300"/>
      <c r="CL56" s="300"/>
      <c r="CM56" s="300"/>
      <c r="CN56" s="300"/>
      <c r="CO56" s="300"/>
      <c r="CP56" s="300"/>
      <c r="CQ56" s="300"/>
      <c r="CR56" s="300"/>
      <c r="CS56" s="300"/>
      <c r="CT56" s="300"/>
      <c r="CU56" s="300"/>
      <c r="CV56" s="300"/>
      <c r="CW56" s="300"/>
      <c r="CX56" s="300"/>
      <c r="CY56" s="300"/>
      <c r="CZ56" s="300"/>
      <c r="DA56" s="300"/>
      <c r="DB56" s="300"/>
      <c r="DC56" s="300"/>
      <c r="DD56" s="300"/>
      <c r="DE56" s="300"/>
      <c r="DF56" s="300"/>
      <c r="DG56" s="300"/>
      <c r="DH56" s="300"/>
      <c r="DI56" s="300"/>
      <c r="DJ56" s="300"/>
      <c r="DK56" s="300"/>
      <c r="DL56" s="300"/>
      <c r="DM56" s="300"/>
      <c r="DN56" s="300"/>
      <c r="DO56" s="300"/>
      <c r="DP56" s="300"/>
    </row>
    <row r="57" spans="1:120" s="258" customFormat="1" ht="15" customHeight="1" x14ac:dyDescent="0.3">
      <c r="A57" s="409"/>
      <c r="B57" s="410"/>
      <c r="C57" s="413"/>
      <c r="D57" s="414"/>
      <c r="E57" s="414"/>
      <c r="F57" s="414"/>
      <c r="G57" s="261"/>
      <c r="H57" s="413"/>
      <c r="I57" s="414"/>
      <c r="J57" s="414"/>
      <c r="K57" s="414"/>
      <c r="L57" s="414"/>
      <c r="M57" s="416"/>
      <c r="N57" s="257" t="str">
        <f>$A$54</f>
        <v>Output 2 (Atlas Output#  00119970): Federal Member States Planning Frameworks</v>
      </c>
      <c r="O57" s="257" t="str">
        <f>$A$56</f>
        <v xml:space="preserve">Indicators: Aid policy developed; % of projects with full information in AIMS; Regular coordination arrangement on FMS level
</v>
      </c>
      <c r="P57" s="257" t="str">
        <f>$C$56</f>
        <v xml:space="preserve"> Baseline: No Aid Policy yet; AIMS not yet operational; While Puntland has an operational structure, the other FMS only have irregular coordination meetings</v>
      </c>
      <c r="Q57" s="257" t="str">
        <f>$H$56</f>
        <v>Annual Targets: Aid Policy endorsed; At least 50% of the projects entered in AIMS have full information; A regular coordination structure is operational in all 5 FMS</v>
      </c>
      <c r="R57" s="257" t="s">
        <v>43</v>
      </c>
      <c r="S57" s="257" t="s">
        <v>41</v>
      </c>
      <c r="U57" s="300"/>
      <c r="V57" s="300"/>
      <c r="W57" s="300"/>
      <c r="X57" s="300"/>
      <c r="Y57" s="300"/>
      <c r="Z57" s="300"/>
      <c r="AA57" s="300"/>
      <c r="AB57" s="300"/>
      <c r="AC57" s="300"/>
      <c r="AD57" s="300"/>
      <c r="AE57" s="300"/>
      <c r="AF57" s="300"/>
      <c r="AG57" s="300"/>
      <c r="AH57" s="300"/>
      <c r="AI57" s="300"/>
      <c r="AJ57" s="300"/>
      <c r="AK57" s="300"/>
      <c r="AL57" s="300"/>
      <c r="AM57" s="300"/>
      <c r="AN57" s="300"/>
      <c r="AO57" s="300"/>
      <c r="AP57" s="300"/>
      <c r="AQ57" s="300"/>
      <c r="AR57" s="300"/>
      <c r="AS57" s="300"/>
      <c r="AT57" s="300"/>
      <c r="AU57" s="300"/>
      <c r="AV57" s="300"/>
      <c r="AW57" s="300"/>
      <c r="AX57" s="300"/>
      <c r="AY57" s="300"/>
      <c r="AZ57" s="300"/>
      <c r="BA57" s="300"/>
      <c r="BB57" s="300"/>
      <c r="BC57" s="300"/>
      <c r="BD57" s="300"/>
      <c r="BE57" s="300"/>
      <c r="BF57" s="300"/>
      <c r="BG57" s="300"/>
      <c r="BH57" s="300"/>
      <c r="BI57" s="300"/>
      <c r="BJ57" s="300"/>
      <c r="BK57" s="300"/>
      <c r="BL57" s="300"/>
      <c r="BM57" s="300"/>
      <c r="BN57" s="300"/>
      <c r="BO57" s="300"/>
      <c r="BP57" s="300"/>
      <c r="BQ57" s="300"/>
      <c r="BR57" s="300"/>
      <c r="BS57" s="300"/>
      <c r="BT57" s="300"/>
      <c r="BU57" s="300"/>
      <c r="BV57" s="300"/>
      <c r="BW57" s="300"/>
      <c r="BX57" s="300"/>
      <c r="BY57" s="300"/>
      <c r="BZ57" s="300"/>
      <c r="CA57" s="300"/>
      <c r="CB57" s="300"/>
      <c r="CC57" s="300"/>
      <c r="CD57" s="300"/>
      <c r="CE57" s="300"/>
      <c r="CF57" s="300"/>
      <c r="CG57" s="300"/>
      <c r="CH57" s="300"/>
      <c r="CI57" s="300"/>
      <c r="CJ57" s="300"/>
      <c r="CK57" s="300"/>
      <c r="CL57" s="300"/>
      <c r="CM57" s="300"/>
      <c r="CN57" s="300"/>
      <c r="CO57" s="300"/>
      <c r="CP57" s="300"/>
      <c r="CQ57" s="300"/>
      <c r="CR57" s="300"/>
      <c r="CS57" s="300"/>
      <c r="CT57" s="300"/>
      <c r="CU57" s="300"/>
      <c r="CV57" s="300"/>
      <c r="CW57" s="300"/>
      <c r="CX57" s="300"/>
      <c r="CY57" s="300"/>
      <c r="CZ57" s="300"/>
      <c r="DA57" s="300"/>
      <c r="DB57" s="300"/>
      <c r="DC57" s="300"/>
      <c r="DD57" s="300"/>
      <c r="DE57" s="300"/>
      <c r="DF57" s="300"/>
      <c r="DG57" s="300"/>
      <c r="DH57" s="300"/>
      <c r="DI57" s="300"/>
      <c r="DJ57" s="300"/>
      <c r="DK57" s="300"/>
      <c r="DL57" s="300"/>
      <c r="DM57" s="300"/>
      <c r="DN57" s="300"/>
      <c r="DO57" s="300"/>
      <c r="DP57" s="300"/>
    </row>
    <row r="58" spans="1:120" ht="22.2" customHeight="1" x14ac:dyDescent="0.3">
      <c r="A58" s="273" t="s">
        <v>22</v>
      </c>
      <c r="B58" s="251" t="s">
        <v>23</v>
      </c>
      <c r="C58" s="251" t="s">
        <v>24</v>
      </c>
      <c r="D58" s="419" t="s">
        <v>25</v>
      </c>
      <c r="E58" s="420"/>
      <c r="F58" s="421" t="s">
        <v>30</v>
      </c>
      <c r="G58" s="255"/>
      <c r="H58" s="423" t="s">
        <v>26</v>
      </c>
      <c r="I58" s="424"/>
      <c r="J58" s="424"/>
      <c r="K58" s="424"/>
      <c r="L58" s="424"/>
      <c r="M58" s="425"/>
      <c r="N58" s="20" t="str">
        <f>$A$54</f>
        <v>Output 2 (Atlas Output#  00119970): Federal Member States Planning Frameworks</v>
      </c>
      <c r="O58" s="20" t="str">
        <f>$A$56</f>
        <v xml:space="preserve">Indicators: Aid policy developed; % of projects with full information in AIMS; Regular coordination arrangement on FMS level
</v>
      </c>
      <c r="P58" s="20" t="str">
        <f>$C$56</f>
        <v xml:space="preserve"> Baseline: No Aid Policy yet; AIMS not yet operational; While Puntland has an operational structure, the other FMS only have irregular coordination meetings</v>
      </c>
      <c r="Q58" s="20" t="str">
        <f>$H$56</f>
        <v>Annual Targets: Aid Policy endorsed; At least 50% of the projects entered in AIMS have full information; A regular coordination structure is operational in all 5 FMS</v>
      </c>
      <c r="R58" s="20" t="s">
        <v>43</v>
      </c>
      <c r="S58" s="20" t="s">
        <v>41</v>
      </c>
    </row>
    <row r="59" spans="1:120" ht="22.2" customHeight="1" x14ac:dyDescent="0.3">
      <c r="A59" s="274" t="s">
        <v>27</v>
      </c>
      <c r="B59" s="7" t="s">
        <v>28</v>
      </c>
      <c r="C59" s="7" t="s">
        <v>29</v>
      </c>
      <c r="D59" s="8" t="s">
        <v>65</v>
      </c>
      <c r="E59" s="27" t="s">
        <v>66</v>
      </c>
      <c r="F59" s="422"/>
      <c r="G59" s="239" t="s">
        <v>31</v>
      </c>
      <c r="H59" s="9" t="s">
        <v>32</v>
      </c>
      <c r="I59" s="9" t="s">
        <v>33</v>
      </c>
      <c r="J59" s="9" t="s">
        <v>34</v>
      </c>
      <c r="K59" s="318" t="s">
        <v>168</v>
      </c>
      <c r="L59" s="318" t="s">
        <v>358</v>
      </c>
      <c r="M59" s="275" t="s">
        <v>359</v>
      </c>
    </row>
    <row r="60" spans="1:120" ht="12" customHeight="1" x14ac:dyDescent="0.3">
      <c r="A60" s="460" t="s">
        <v>169</v>
      </c>
      <c r="B60" s="14"/>
      <c r="C60" s="226" t="s">
        <v>162</v>
      </c>
      <c r="D60" s="16"/>
      <c r="E60" s="16"/>
      <c r="F60" s="17"/>
      <c r="G60" s="18"/>
      <c r="H60" s="18"/>
      <c r="I60" s="18"/>
      <c r="J60" s="18"/>
      <c r="K60" s="19"/>
      <c r="L60" s="19"/>
      <c r="M60" s="276"/>
    </row>
    <row r="61" spans="1:120" ht="15" customHeight="1" x14ac:dyDescent="0.3">
      <c r="A61" s="461"/>
      <c r="B61" s="14"/>
      <c r="C61" s="228" t="s">
        <v>361</v>
      </c>
      <c r="D61" s="16" t="s">
        <v>216</v>
      </c>
      <c r="E61" s="16" t="s">
        <v>216</v>
      </c>
      <c r="F61" s="339" t="s">
        <v>165</v>
      </c>
      <c r="G61" s="327"/>
      <c r="H61" s="328" t="s">
        <v>215</v>
      </c>
      <c r="I61" s="327" t="s">
        <v>39</v>
      </c>
      <c r="J61" s="327" t="s">
        <v>184</v>
      </c>
      <c r="K61" s="320">
        <v>18000</v>
      </c>
      <c r="L61" s="320">
        <f>K61</f>
        <v>18000</v>
      </c>
      <c r="M61" s="276">
        <f>K61-L61</f>
        <v>0</v>
      </c>
    </row>
    <row r="62" spans="1:120" ht="15" customHeight="1" x14ac:dyDescent="0.3">
      <c r="A62" s="461"/>
      <c r="B62" s="14"/>
      <c r="C62" s="228" t="s">
        <v>362</v>
      </c>
      <c r="D62" s="16" t="s">
        <v>216</v>
      </c>
      <c r="E62" s="16" t="s">
        <v>216</v>
      </c>
      <c r="F62" s="339" t="s">
        <v>165</v>
      </c>
      <c r="G62" s="327"/>
      <c r="H62" s="328" t="s">
        <v>215</v>
      </c>
      <c r="I62" s="327" t="s">
        <v>39</v>
      </c>
      <c r="J62" s="327" t="s">
        <v>184</v>
      </c>
      <c r="K62" s="320">
        <v>18000</v>
      </c>
      <c r="L62" s="320">
        <f>K62</f>
        <v>18000</v>
      </c>
      <c r="M62" s="276">
        <f t="shared" ref="M62:M76" si="9">K62-L62</f>
        <v>0</v>
      </c>
    </row>
    <row r="63" spans="1:120" ht="15" customHeight="1" x14ac:dyDescent="0.3">
      <c r="A63" s="461"/>
      <c r="B63" s="14"/>
      <c r="C63" s="228" t="s">
        <v>363</v>
      </c>
      <c r="D63" s="16" t="s">
        <v>216</v>
      </c>
      <c r="E63" s="16" t="s">
        <v>216</v>
      </c>
      <c r="F63" s="332" t="s">
        <v>165</v>
      </c>
      <c r="G63" s="327"/>
      <c r="H63" s="328" t="s">
        <v>215</v>
      </c>
      <c r="I63" s="327" t="s">
        <v>39</v>
      </c>
      <c r="J63" s="327" t="s">
        <v>184</v>
      </c>
      <c r="K63" s="320">
        <v>18000</v>
      </c>
      <c r="L63" s="320">
        <f t="shared" ref="L63:L76" si="10">K63</f>
        <v>18000</v>
      </c>
      <c r="M63" s="276">
        <f t="shared" si="9"/>
        <v>0</v>
      </c>
    </row>
    <row r="64" spans="1:120" ht="15" customHeight="1" x14ac:dyDescent="0.3">
      <c r="A64" s="461"/>
      <c r="B64" s="14"/>
      <c r="C64" s="228" t="s">
        <v>364</v>
      </c>
      <c r="D64" s="16" t="s">
        <v>216</v>
      </c>
      <c r="E64" s="16" t="s">
        <v>216</v>
      </c>
      <c r="F64" s="339" t="s">
        <v>165</v>
      </c>
      <c r="G64" s="327"/>
      <c r="H64" s="328" t="s">
        <v>215</v>
      </c>
      <c r="I64" s="327" t="s">
        <v>39</v>
      </c>
      <c r="J64" s="327" t="s">
        <v>184</v>
      </c>
      <c r="K64" s="320">
        <v>18000</v>
      </c>
      <c r="L64" s="320">
        <f t="shared" si="10"/>
        <v>18000</v>
      </c>
      <c r="M64" s="276">
        <f t="shared" si="9"/>
        <v>0</v>
      </c>
    </row>
    <row r="65" spans="1:19" ht="15" customHeight="1" x14ac:dyDescent="0.3">
      <c r="A65" s="461"/>
      <c r="B65" s="14"/>
      <c r="C65" s="228" t="s">
        <v>365</v>
      </c>
      <c r="D65" s="16" t="s">
        <v>216</v>
      </c>
      <c r="E65" s="16" t="s">
        <v>216</v>
      </c>
      <c r="F65" s="332" t="s">
        <v>165</v>
      </c>
      <c r="G65" s="327"/>
      <c r="H65" s="328" t="s">
        <v>215</v>
      </c>
      <c r="I65" s="327" t="s">
        <v>39</v>
      </c>
      <c r="J65" s="327" t="s">
        <v>184</v>
      </c>
      <c r="K65" s="320">
        <v>18000</v>
      </c>
      <c r="L65" s="320">
        <f t="shared" si="10"/>
        <v>18000</v>
      </c>
      <c r="M65" s="276">
        <f t="shared" si="9"/>
        <v>0</v>
      </c>
    </row>
    <row r="66" spans="1:19" ht="15" customHeight="1" x14ac:dyDescent="0.3">
      <c r="A66" s="461"/>
      <c r="B66" s="14"/>
      <c r="C66" s="228" t="s">
        <v>366</v>
      </c>
      <c r="D66" s="16" t="s">
        <v>216</v>
      </c>
      <c r="E66" s="16" t="s">
        <v>216</v>
      </c>
      <c r="F66" s="339" t="s">
        <v>165</v>
      </c>
      <c r="G66" s="327"/>
      <c r="H66" s="328" t="s">
        <v>215</v>
      </c>
      <c r="I66" s="327" t="s">
        <v>39</v>
      </c>
      <c r="J66" s="327" t="s">
        <v>184</v>
      </c>
      <c r="K66" s="320">
        <v>18000</v>
      </c>
      <c r="L66" s="320">
        <f t="shared" si="10"/>
        <v>18000</v>
      </c>
      <c r="M66" s="276">
        <f t="shared" si="9"/>
        <v>0</v>
      </c>
    </row>
    <row r="67" spans="1:19" ht="15" customHeight="1" x14ac:dyDescent="0.3">
      <c r="A67" s="461"/>
      <c r="B67" s="14"/>
      <c r="C67" s="228" t="s">
        <v>237</v>
      </c>
      <c r="D67" s="16" t="s">
        <v>216</v>
      </c>
      <c r="E67" s="16" t="s">
        <v>216</v>
      </c>
      <c r="F67" s="332" t="s">
        <v>165</v>
      </c>
      <c r="G67" s="327"/>
      <c r="H67" s="328" t="s">
        <v>215</v>
      </c>
      <c r="I67" s="327" t="s">
        <v>39</v>
      </c>
      <c r="J67" s="327" t="s">
        <v>184</v>
      </c>
      <c r="K67" s="320">
        <v>18000</v>
      </c>
      <c r="L67" s="320">
        <f t="shared" si="10"/>
        <v>18000</v>
      </c>
      <c r="M67" s="276">
        <f t="shared" si="9"/>
        <v>0</v>
      </c>
    </row>
    <row r="68" spans="1:19" ht="15" customHeight="1" x14ac:dyDescent="0.3">
      <c r="A68" s="461"/>
      <c r="B68" s="14"/>
      <c r="C68" s="228" t="s">
        <v>367</v>
      </c>
      <c r="D68" s="16" t="s">
        <v>216</v>
      </c>
      <c r="E68" s="16" t="s">
        <v>216</v>
      </c>
      <c r="F68" s="332" t="s">
        <v>165</v>
      </c>
      <c r="G68" s="327"/>
      <c r="H68" s="328" t="s">
        <v>215</v>
      </c>
      <c r="I68" s="327" t="s">
        <v>39</v>
      </c>
      <c r="J68" s="327" t="s">
        <v>184</v>
      </c>
      <c r="K68" s="320">
        <v>39300</v>
      </c>
      <c r="L68" s="320">
        <f t="shared" si="10"/>
        <v>39300</v>
      </c>
      <c r="M68" s="276">
        <f t="shared" si="9"/>
        <v>0</v>
      </c>
    </row>
    <row r="69" spans="1:19" ht="15" customHeight="1" x14ac:dyDescent="0.3">
      <c r="A69" s="461"/>
      <c r="B69" s="14"/>
      <c r="C69" s="228" t="s">
        <v>368</v>
      </c>
      <c r="D69" s="16" t="s">
        <v>216</v>
      </c>
      <c r="E69" s="16" t="s">
        <v>216</v>
      </c>
      <c r="F69" s="332" t="s">
        <v>165</v>
      </c>
      <c r="G69" s="327"/>
      <c r="H69" s="328" t="s">
        <v>215</v>
      </c>
      <c r="I69" s="327" t="s">
        <v>39</v>
      </c>
      <c r="J69" s="327" t="s">
        <v>184</v>
      </c>
      <c r="K69" s="320">
        <v>9000</v>
      </c>
      <c r="L69" s="320">
        <f t="shared" si="10"/>
        <v>9000</v>
      </c>
      <c r="M69" s="276">
        <f t="shared" si="9"/>
        <v>0</v>
      </c>
    </row>
    <row r="70" spans="1:19" ht="12" customHeight="1" x14ac:dyDescent="0.3">
      <c r="A70" s="461"/>
      <c r="B70" s="14"/>
      <c r="C70" s="312" t="s">
        <v>163</v>
      </c>
      <c r="D70" s="16"/>
      <c r="E70" s="16"/>
      <c r="F70" s="339"/>
      <c r="G70" s="327"/>
      <c r="H70" s="327"/>
      <c r="I70" s="327"/>
      <c r="J70" s="327"/>
      <c r="K70" s="320"/>
      <c r="L70" s="320">
        <f t="shared" si="10"/>
        <v>0</v>
      </c>
      <c r="M70" s="276"/>
    </row>
    <row r="71" spans="1:19" ht="13.2" customHeight="1" x14ac:dyDescent="0.3">
      <c r="A71" s="461"/>
      <c r="B71" s="14"/>
      <c r="C71" s="228" t="s">
        <v>238</v>
      </c>
      <c r="D71" s="16" t="s">
        <v>216</v>
      </c>
      <c r="E71" s="16" t="s">
        <v>216</v>
      </c>
      <c r="F71" s="326" t="s">
        <v>127</v>
      </c>
      <c r="G71" s="327"/>
      <c r="H71" s="328" t="s">
        <v>215</v>
      </c>
      <c r="I71" s="327" t="s">
        <v>39</v>
      </c>
      <c r="J71" s="327" t="s">
        <v>46</v>
      </c>
      <c r="K71" s="320">
        <f>'Procurement Plan'!F7</f>
        <v>32000</v>
      </c>
      <c r="L71" s="320">
        <f t="shared" si="10"/>
        <v>32000</v>
      </c>
      <c r="M71" s="276">
        <f t="shared" si="9"/>
        <v>0</v>
      </c>
    </row>
    <row r="72" spans="1:19" x14ac:dyDescent="0.3">
      <c r="A72" s="461"/>
      <c r="B72" s="14"/>
      <c r="C72" s="312" t="s">
        <v>164</v>
      </c>
      <c r="D72" s="16"/>
      <c r="E72" s="16"/>
      <c r="F72" s="18"/>
      <c r="G72" s="18"/>
      <c r="H72" s="18"/>
      <c r="I72" s="18"/>
      <c r="J72" s="18"/>
      <c r="K72" s="19"/>
      <c r="L72" s="19"/>
      <c r="M72" s="276"/>
    </row>
    <row r="73" spans="1:19" x14ac:dyDescent="0.3">
      <c r="A73" s="461"/>
      <c r="B73" s="14"/>
      <c r="C73" s="228" t="s">
        <v>360</v>
      </c>
      <c r="D73" s="16" t="s">
        <v>216</v>
      </c>
      <c r="E73" s="16" t="s">
        <v>216</v>
      </c>
      <c r="F73" s="326" t="s">
        <v>127</v>
      </c>
      <c r="G73" s="327"/>
      <c r="H73" s="328" t="s">
        <v>215</v>
      </c>
      <c r="I73" s="327" t="s">
        <v>39</v>
      </c>
      <c r="J73" s="327" t="s">
        <v>46</v>
      </c>
      <c r="K73" s="19">
        <f>'Procurement Plan'!F8</f>
        <v>40000</v>
      </c>
      <c r="L73" s="19">
        <f>K73</f>
        <v>40000</v>
      </c>
      <c r="M73" s="276"/>
    </row>
    <row r="74" spans="1:19" ht="15" customHeight="1" x14ac:dyDescent="0.3">
      <c r="A74" s="461"/>
      <c r="B74" s="14"/>
      <c r="C74" s="228" t="s">
        <v>369</v>
      </c>
      <c r="D74" s="16" t="s">
        <v>216</v>
      </c>
      <c r="E74" s="16" t="s">
        <v>216</v>
      </c>
      <c r="F74" s="227" t="s">
        <v>165</v>
      </c>
      <c r="G74" s="18"/>
      <c r="H74" s="244" t="s">
        <v>215</v>
      </c>
      <c r="I74" s="18" t="s">
        <v>39</v>
      </c>
      <c r="J74" s="18" t="s">
        <v>184</v>
      </c>
      <c r="K74" s="19">
        <v>18000</v>
      </c>
      <c r="L74" s="19">
        <f t="shared" si="10"/>
        <v>18000</v>
      </c>
      <c r="M74" s="276">
        <f t="shared" si="9"/>
        <v>0</v>
      </c>
      <c r="N74" s="20" t="str">
        <f>$A$87</f>
        <v xml:space="preserve">Output 3 (Atlas Output#  00119970): SDG Alignment </v>
      </c>
      <c r="O74" s="20" t="str">
        <f>$A$89</f>
        <v>Indicators: # of Guidelines for SDG localization finalized; SDG reporting arrangements developed and operational; Planning capacity of MOPIC Somaliland for SDGs</v>
      </c>
      <c r="P74" s="20" t="str">
        <f>$C$89</f>
        <v xml:space="preserve"> Baseline: Guidelines not yet made; No consolidated structure for reporting on progress of SDG implementation exists; SDG Unit in MOPIC Somaliland recently established</v>
      </c>
      <c r="Q74"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74" s="20" t="s">
        <v>40</v>
      </c>
      <c r="S74" s="20" t="s">
        <v>52</v>
      </c>
    </row>
    <row r="75" spans="1:19" ht="15" customHeight="1" x14ac:dyDescent="0.3">
      <c r="A75" s="461"/>
      <c r="B75" s="14"/>
      <c r="C75" s="228" t="s">
        <v>370</v>
      </c>
      <c r="D75" s="16" t="s">
        <v>216</v>
      </c>
      <c r="E75" s="16" t="s">
        <v>216</v>
      </c>
      <c r="F75" s="227" t="s">
        <v>165</v>
      </c>
      <c r="G75" s="18"/>
      <c r="H75" s="244" t="s">
        <v>215</v>
      </c>
      <c r="I75" s="18" t="s">
        <v>39</v>
      </c>
      <c r="J75" s="18" t="s">
        <v>184</v>
      </c>
      <c r="K75" s="19">
        <v>18000</v>
      </c>
      <c r="L75" s="19">
        <f t="shared" si="10"/>
        <v>18000</v>
      </c>
      <c r="M75" s="276">
        <f t="shared" si="9"/>
        <v>0</v>
      </c>
      <c r="N75" s="20" t="str">
        <f>$A$87</f>
        <v xml:space="preserve">Output 3 (Atlas Output#  00119970): SDG Alignment </v>
      </c>
      <c r="O75" s="20" t="str">
        <f>$A$89</f>
        <v>Indicators: # of Guidelines for SDG localization finalized; SDG reporting arrangements developed and operational; Planning capacity of MOPIC Somaliland for SDGs</v>
      </c>
      <c r="P75" s="20" t="str">
        <f>$C$89</f>
        <v xml:space="preserve"> Baseline: Guidelines not yet made; No consolidated structure for reporting on progress of SDG implementation exists; SDG Unit in MOPIC Somaliland recently established</v>
      </c>
      <c r="Q75"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75" s="20" t="s">
        <v>40</v>
      </c>
      <c r="S75" s="20" t="s">
        <v>52</v>
      </c>
    </row>
    <row r="76" spans="1:19" ht="15" customHeight="1" x14ac:dyDescent="0.3">
      <c r="A76" s="461"/>
      <c r="B76" s="14"/>
      <c r="C76" s="228" t="s">
        <v>239</v>
      </c>
      <c r="D76" s="16" t="s">
        <v>216</v>
      </c>
      <c r="E76" s="16" t="s">
        <v>216</v>
      </c>
      <c r="F76" s="16" t="s">
        <v>165</v>
      </c>
      <c r="G76" s="18"/>
      <c r="H76" s="244" t="s">
        <v>215</v>
      </c>
      <c r="I76" s="18" t="s">
        <v>39</v>
      </c>
      <c r="J76" s="18" t="s">
        <v>299</v>
      </c>
      <c r="K76" s="19">
        <v>1200</v>
      </c>
      <c r="L76" s="19">
        <f t="shared" si="10"/>
        <v>1200</v>
      </c>
      <c r="M76" s="276">
        <f t="shared" si="9"/>
        <v>0</v>
      </c>
      <c r="N76" s="20" t="str">
        <f>$A$87</f>
        <v xml:space="preserve">Output 3 (Atlas Output#  00119970): SDG Alignment </v>
      </c>
      <c r="O76" s="20" t="str">
        <f>$A$89</f>
        <v>Indicators: # of Guidelines for SDG localization finalized; SDG reporting arrangements developed and operational; Planning capacity of MOPIC Somaliland for SDGs</v>
      </c>
      <c r="P76" s="20" t="str">
        <f>$C$89</f>
        <v xml:space="preserve"> Baseline: Guidelines not yet made; No consolidated structure for reporting on progress of SDG implementation exists; SDG Unit in MOPIC Somaliland recently established</v>
      </c>
      <c r="Q76"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76" s="20" t="s">
        <v>40</v>
      </c>
      <c r="S76" s="20" t="s">
        <v>52</v>
      </c>
    </row>
    <row r="77" spans="1:19" ht="15" customHeight="1" x14ac:dyDescent="0.3">
      <c r="A77" s="396" t="s">
        <v>49</v>
      </c>
      <c r="B77" s="397"/>
      <c r="C77" s="397"/>
      <c r="D77" s="397"/>
      <c r="E77" s="397"/>
      <c r="F77" s="397"/>
      <c r="G77" s="397"/>
      <c r="H77" s="397"/>
      <c r="I77" s="397"/>
      <c r="J77" s="398"/>
      <c r="K77" s="23">
        <f>SUM(K60:K76)</f>
        <v>283500</v>
      </c>
      <c r="L77" s="23">
        <f>SUM(L60:L76)</f>
        <v>283500</v>
      </c>
      <c r="M77" s="277">
        <f>SUM(M60:M76)</f>
        <v>0</v>
      </c>
      <c r="N77" s="20" t="str">
        <f>$A$87</f>
        <v xml:space="preserve">Output 3 (Atlas Output#  00119970): SDG Alignment </v>
      </c>
      <c r="O77" s="20" t="str">
        <f>$A$89</f>
        <v>Indicators: # of Guidelines for SDG localization finalized; SDG reporting arrangements developed and operational; Planning capacity of MOPIC Somaliland for SDGs</v>
      </c>
      <c r="P77" s="20" t="str">
        <f>$C$89</f>
        <v xml:space="preserve"> Baseline: Guidelines not yet made; No consolidated structure for reporting on progress of SDG implementation exists; SDG Unit in MOPIC Somaliland recently established</v>
      </c>
      <c r="Q77"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77" s="20" t="s">
        <v>42</v>
      </c>
      <c r="S77" s="20" t="s">
        <v>52</v>
      </c>
    </row>
    <row r="78" spans="1:19" ht="15" customHeight="1" x14ac:dyDescent="0.3">
      <c r="A78" s="460" t="s">
        <v>240</v>
      </c>
      <c r="B78" s="14"/>
      <c r="C78" s="228" t="s">
        <v>371</v>
      </c>
      <c r="D78" s="16" t="s">
        <v>216</v>
      </c>
      <c r="E78" s="16" t="s">
        <v>216</v>
      </c>
      <c r="F78" s="17" t="s">
        <v>165</v>
      </c>
      <c r="G78" s="18"/>
      <c r="H78" s="244" t="s">
        <v>215</v>
      </c>
      <c r="I78" s="18" t="s">
        <v>39</v>
      </c>
      <c r="J78" s="327" t="s">
        <v>184</v>
      </c>
      <c r="K78" s="19">
        <f>5000*6</f>
        <v>30000</v>
      </c>
      <c r="L78" s="19">
        <f>K78</f>
        <v>30000</v>
      </c>
      <c r="M78" s="276">
        <f>K78-L78</f>
        <v>0</v>
      </c>
    </row>
    <row r="79" spans="1:19" ht="15" customHeight="1" x14ac:dyDescent="0.3">
      <c r="A79" s="461"/>
      <c r="B79" s="14"/>
      <c r="C79" s="228" t="s">
        <v>372</v>
      </c>
      <c r="D79" s="16" t="s">
        <v>216</v>
      </c>
      <c r="E79" s="16" t="s">
        <v>216</v>
      </c>
      <c r="F79" s="17" t="s">
        <v>165</v>
      </c>
      <c r="G79" s="18"/>
      <c r="H79" s="244" t="s">
        <v>215</v>
      </c>
      <c r="I79" s="18" t="s">
        <v>39</v>
      </c>
      <c r="J79" s="327" t="s">
        <v>184</v>
      </c>
      <c r="K79" s="19">
        <f>4000*6*2</f>
        <v>48000</v>
      </c>
      <c r="L79" s="19">
        <f>K79</f>
        <v>48000</v>
      </c>
      <c r="M79" s="276">
        <f t="shared" ref="M79:M84" si="11">K79-L79</f>
        <v>0</v>
      </c>
    </row>
    <row r="80" spans="1:19" ht="15" customHeight="1" x14ac:dyDescent="0.3">
      <c r="A80" s="461"/>
      <c r="B80" s="14"/>
      <c r="C80" s="228" t="s">
        <v>373</v>
      </c>
      <c r="D80" s="16" t="s">
        <v>216</v>
      </c>
      <c r="E80" s="16" t="s">
        <v>216</v>
      </c>
      <c r="F80" s="17" t="s">
        <v>165</v>
      </c>
      <c r="G80" s="18"/>
      <c r="H80" s="244" t="s">
        <v>215</v>
      </c>
      <c r="I80" s="18" t="s">
        <v>39</v>
      </c>
      <c r="J80" s="327" t="s">
        <v>184</v>
      </c>
      <c r="K80" s="19">
        <f>500*6*3</f>
        <v>9000</v>
      </c>
      <c r="L80" s="19">
        <f>K80</f>
        <v>9000</v>
      </c>
      <c r="M80" s="276">
        <f t="shared" si="11"/>
        <v>0</v>
      </c>
    </row>
    <row r="81" spans="1:22" ht="15" customHeight="1" x14ac:dyDescent="0.3">
      <c r="A81" s="461"/>
      <c r="B81" s="14"/>
      <c r="C81" s="228" t="s">
        <v>241</v>
      </c>
      <c r="D81" s="16" t="s">
        <v>216</v>
      </c>
      <c r="E81" s="16" t="s">
        <v>216</v>
      </c>
      <c r="F81" s="227" t="s">
        <v>165</v>
      </c>
      <c r="G81" s="18"/>
      <c r="H81" s="244" t="s">
        <v>215</v>
      </c>
      <c r="I81" s="18" t="s">
        <v>39</v>
      </c>
      <c r="J81" s="18" t="s">
        <v>48</v>
      </c>
      <c r="K81" s="19">
        <v>25000</v>
      </c>
      <c r="L81" s="19">
        <f t="shared" ref="L81:L84" si="12">K81</f>
        <v>25000</v>
      </c>
      <c r="M81" s="276">
        <f t="shared" si="11"/>
        <v>0</v>
      </c>
    </row>
    <row r="82" spans="1:22" ht="15" customHeight="1" x14ac:dyDescent="0.3">
      <c r="A82" s="461"/>
      <c r="B82" s="14"/>
      <c r="C82" s="228" t="s">
        <v>374</v>
      </c>
      <c r="D82" s="16" t="s">
        <v>216</v>
      </c>
      <c r="E82" s="16" t="s">
        <v>216</v>
      </c>
      <c r="F82" s="326" t="s">
        <v>127</v>
      </c>
      <c r="G82" s="18"/>
      <c r="H82" s="244" t="s">
        <v>215</v>
      </c>
      <c r="I82" s="18" t="s">
        <v>39</v>
      </c>
      <c r="J82" s="327" t="s">
        <v>46</v>
      </c>
      <c r="K82" s="19">
        <f>'Procurement Plan'!F9</f>
        <v>24000</v>
      </c>
      <c r="L82" s="19">
        <f t="shared" si="12"/>
        <v>24000</v>
      </c>
      <c r="M82" s="276">
        <f t="shared" si="11"/>
        <v>0</v>
      </c>
    </row>
    <row r="83" spans="1:22" ht="15" customHeight="1" x14ac:dyDescent="0.3">
      <c r="A83" s="461"/>
      <c r="B83" s="14"/>
      <c r="C83" s="228" t="s">
        <v>375</v>
      </c>
      <c r="D83" s="16" t="s">
        <v>216</v>
      </c>
      <c r="E83" s="16" t="s">
        <v>216</v>
      </c>
      <c r="F83" s="227" t="s">
        <v>165</v>
      </c>
      <c r="G83" s="18"/>
      <c r="H83" s="244" t="s">
        <v>215</v>
      </c>
      <c r="I83" s="18" t="s">
        <v>39</v>
      </c>
      <c r="J83" s="18" t="s">
        <v>48</v>
      </c>
      <c r="K83" s="19">
        <v>20000</v>
      </c>
      <c r="L83" s="19">
        <f t="shared" si="12"/>
        <v>20000</v>
      </c>
      <c r="M83" s="276">
        <f t="shared" si="11"/>
        <v>0</v>
      </c>
    </row>
    <row r="84" spans="1:22" ht="15" customHeight="1" x14ac:dyDescent="0.3">
      <c r="A84" s="461"/>
      <c r="B84" s="14"/>
      <c r="C84" s="228" t="s">
        <v>354</v>
      </c>
      <c r="D84" s="16" t="s">
        <v>216</v>
      </c>
      <c r="E84" s="16" t="s">
        <v>216</v>
      </c>
      <c r="F84" s="326" t="s">
        <v>127</v>
      </c>
      <c r="G84" s="327"/>
      <c r="H84" s="328" t="s">
        <v>215</v>
      </c>
      <c r="I84" s="327" t="s">
        <v>39</v>
      </c>
      <c r="J84" s="327" t="s">
        <v>192</v>
      </c>
      <c r="K84" s="320">
        <v>7000</v>
      </c>
      <c r="L84" s="320">
        <f t="shared" si="12"/>
        <v>7000</v>
      </c>
      <c r="M84" s="276">
        <f t="shared" si="11"/>
        <v>0</v>
      </c>
    </row>
    <row r="85" spans="1:22" ht="15" customHeight="1" x14ac:dyDescent="0.3">
      <c r="A85" s="396" t="s">
        <v>50</v>
      </c>
      <c r="B85" s="397"/>
      <c r="C85" s="397"/>
      <c r="D85" s="397"/>
      <c r="E85" s="397"/>
      <c r="F85" s="397"/>
      <c r="G85" s="397"/>
      <c r="H85" s="397"/>
      <c r="I85" s="397"/>
      <c r="J85" s="398"/>
      <c r="K85" s="23">
        <f>SUM(K78:K84)</f>
        <v>163000</v>
      </c>
      <c r="L85" s="23">
        <f>SUM(L78:L84)</f>
        <v>163000</v>
      </c>
      <c r="M85" s="277">
        <f>SUM(M69:M84)</f>
        <v>0</v>
      </c>
      <c r="N85" s="20" t="str">
        <f>$A$87</f>
        <v xml:space="preserve">Output 3 (Atlas Output#  00119970): SDG Alignment </v>
      </c>
      <c r="O85" s="20" t="str">
        <f>$A$89</f>
        <v>Indicators: # of Guidelines for SDG localization finalized; SDG reporting arrangements developed and operational; Planning capacity of MOPIC Somaliland for SDGs</v>
      </c>
      <c r="P85" s="20" t="str">
        <f>$C$89</f>
        <v xml:space="preserve"> Baseline: Guidelines not yet made; No consolidated structure for reporting on progress of SDG implementation exists; SDG Unit in MOPIC Somaliland recently established</v>
      </c>
      <c r="Q85"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85" s="20" t="s">
        <v>42</v>
      </c>
      <c r="S85" s="20" t="s">
        <v>52</v>
      </c>
    </row>
    <row r="86" spans="1:22" ht="15" customHeight="1" x14ac:dyDescent="0.3">
      <c r="A86" s="280" t="s">
        <v>51</v>
      </c>
      <c r="B86" s="252"/>
      <c r="C86" s="252"/>
      <c r="D86" s="252"/>
      <c r="E86" s="379"/>
      <c r="F86" s="252"/>
      <c r="G86" s="252"/>
      <c r="H86" s="252"/>
      <c r="I86" s="252"/>
      <c r="J86" s="253"/>
      <c r="K86" s="25">
        <f>K77+K85</f>
        <v>446500</v>
      </c>
      <c r="L86" s="25">
        <f>L77+L85</f>
        <v>446500</v>
      </c>
      <c r="M86" s="25">
        <f>M77+M85</f>
        <v>0</v>
      </c>
      <c r="N86" s="20" t="str">
        <f>$A$87</f>
        <v xml:space="preserve">Output 3 (Atlas Output#  00119970): SDG Alignment </v>
      </c>
      <c r="O86" s="20" t="str">
        <f>$A$89</f>
        <v>Indicators: # of Guidelines for SDG localization finalized; SDG reporting arrangements developed and operational; Planning capacity of MOPIC Somaliland for SDGs</v>
      </c>
      <c r="P86" s="20" t="str">
        <f>$C$89</f>
        <v xml:space="preserve"> Baseline: Guidelines not yet made; No consolidated structure for reporting on progress of SDG implementation exists; SDG Unit in MOPIC Somaliland recently established</v>
      </c>
      <c r="Q86"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86" s="20" t="s">
        <v>42</v>
      </c>
      <c r="S86" s="20" t="s">
        <v>52</v>
      </c>
    </row>
    <row r="87" spans="1:22" ht="15" customHeight="1" x14ac:dyDescent="0.3">
      <c r="A87" s="404" t="s">
        <v>187</v>
      </c>
      <c r="B87" s="405"/>
      <c r="C87" s="405"/>
      <c r="D87" s="405"/>
      <c r="E87" s="405"/>
      <c r="F87" s="405"/>
      <c r="G87" s="405"/>
      <c r="H87" s="405"/>
      <c r="I87" s="405"/>
      <c r="J87" s="405"/>
      <c r="K87" s="405"/>
      <c r="L87" s="405"/>
      <c r="M87" s="406"/>
      <c r="N87" s="20" t="str">
        <f>$A$87</f>
        <v xml:space="preserve">Output 3 (Atlas Output#  00119970): SDG Alignment </v>
      </c>
      <c r="O87" s="20" t="str">
        <f>$A$89</f>
        <v>Indicators: # of Guidelines for SDG localization finalized; SDG reporting arrangements developed and operational; Planning capacity of MOPIC Somaliland for SDGs</v>
      </c>
      <c r="P87" s="20" t="str">
        <f>$C$89</f>
        <v xml:space="preserve"> Baseline: Guidelines not yet made; No consolidated structure for reporting on progress of SDG implementation exists; SDG Unit in MOPIC Somaliland recently established</v>
      </c>
      <c r="Q87"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87" s="20" t="s">
        <v>42</v>
      </c>
      <c r="S87" s="20" t="s">
        <v>52</v>
      </c>
    </row>
    <row r="88" spans="1:22" ht="15" customHeight="1" x14ac:dyDescent="0.3">
      <c r="A88" s="279" t="s">
        <v>17</v>
      </c>
      <c r="B88" s="259"/>
      <c r="C88" s="466" t="s">
        <v>18</v>
      </c>
      <c r="D88" s="467"/>
      <c r="E88" s="467"/>
      <c r="F88" s="468"/>
      <c r="G88" s="263"/>
      <c r="H88" s="263"/>
      <c r="I88" s="263"/>
      <c r="J88" s="263"/>
      <c r="K88" s="319"/>
      <c r="L88" s="319"/>
      <c r="M88" s="281"/>
    </row>
    <row r="89" spans="1:22" ht="15" customHeight="1" x14ac:dyDescent="0.3">
      <c r="A89" s="288" t="s">
        <v>228</v>
      </c>
      <c r="B89" s="289"/>
      <c r="C89" s="411" t="s">
        <v>229</v>
      </c>
      <c r="D89" s="412"/>
      <c r="E89" s="412"/>
      <c r="F89" s="408"/>
      <c r="G89" s="260"/>
      <c r="H89" s="412" t="s">
        <v>230</v>
      </c>
      <c r="I89" s="412"/>
      <c r="J89" s="412"/>
      <c r="K89" s="412"/>
      <c r="L89" s="412"/>
      <c r="M89" s="415"/>
      <c r="N89" s="20" t="str">
        <f>$A$87</f>
        <v xml:space="preserve">Output 3 (Atlas Output#  00119970): SDG Alignment </v>
      </c>
      <c r="O89" s="20" t="str">
        <f>$A$89</f>
        <v>Indicators: # of Guidelines for SDG localization finalized; SDG reporting arrangements developed and operational; Planning capacity of MOPIC Somaliland for SDGs</v>
      </c>
      <c r="P89" s="20" t="str">
        <f>$C$89</f>
        <v xml:space="preserve"> Baseline: Guidelines not yet made; No consolidated structure for reporting on progress of SDG implementation exists; SDG Unit in MOPIC Somaliland recently established</v>
      </c>
      <c r="Q89"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89" s="20" t="str">
        <f>A94</f>
        <v xml:space="preserve"> Activity Result 3.3
Support to Somaliland Ministry of Planning &amp; Development – Strengthening of the SDG office</v>
      </c>
      <c r="S89" s="20" t="s">
        <v>52</v>
      </c>
      <c r="V89" s="301"/>
    </row>
    <row r="90" spans="1:22" ht="15" customHeight="1" x14ac:dyDescent="0.3">
      <c r="A90" s="290"/>
      <c r="B90" s="291"/>
      <c r="C90" s="462"/>
      <c r="D90" s="463"/>
      <c r="E90" s="463"/>
      <c r="F90" s="464"/>
      <c r="G90" s="261"/>
      <c r="H90" s="463"/>
      <c r="I90" s="463"/>
      <c r="J90" s="463"/>
      <c r="K90" s="463"/>
      <c r="L90" s="463"/>
      <c r="M90" s="465"/>
      <c r="N90" s="20" t="str">
        <f>$A$87</f>
        <v xml:space="preserve">Output 3 (Atlas Output#  00119970): SDG Alignment </v>
      </c>
      <c r="O90" s="20" t="str">
        <f>$A$89</f>
        <v>Indicators: # of Guidelines for SDG localization finalized; SDG reporting arrangements developed and operational; Planning capacity of MOPIC Somaliland for SDGs</v>
      </c>
      <c r="P90" s="20" t="str">
        <f>$C$89</f>
        <v xml:space="preserve"> Baseline: Guidelines not yet made; No consolidated structure for reporting on progress of SDG implementation exists; SDG Unit in MOPIC Somaliland recently established</v>
      </c>
      <c r="Q90"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90" s="20" t="s">
        <v>43</v>
      </c>
      <c r="S90" s="20" t="s">
        <v>52</v>
      </c>
    </row>
    <row r="91" spans="1:22" x14ac:dyDescent="0.3">
      <c r="A91" s="292"/>
      <c r="B91" s="293"/>
      <c r="C91" s="413"/>
      <c r="D91" s="414"/>
      <c r="E91" s="414"/>
      <c r="F91" s="410"/>
      <c r="G91" s="282"/>
      <c r="H91" s="414"/>
      <c r="I91" s="414"/>
      <c r="J91" s="414"/>
      <c r="K91" s="414"/>
      <c r="L91" s="414"/>
      <c r="M91" s="416"/>
      <c r="N91" s="20" t="str">
        <f>$A$87</f>
        <v xml:space="preserve">Output 3 (Atlas Output#  00119970): SDG Alignment </v>
      </c>
      <c r="O91" s="20" t="str">
        <f>$A$89</f>
        <v>Indicators: # of Guidelines for SDG localization finalized; SDG reporting arrangements developed and operational; Planning capacity of MOPIC Somaliland for SDGs</v>
      </c>
      <c r="P91" s="20" t="str">
        <f>$C$89</f>
        <v xml:space="preserve"> Baseline: Guidelines not yet made; No consolidated structure for reporting on progress of SDG implementation exists; SDG Unit in MOPIC Somaliland recently established</v>
      </c>
      <c r="Q91"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91" s="20" t="s">
        <v>43</v>
      </c>
      <c r="S91" s="20" t="s">
        <v>52</v>
      </c>
    </row>
    <row r="92" spans="1:22" ht="22.2" customHeight="1" x14ac:dyDescent="0.3">
      <c r="A92" s="273" t="s">
        <v>22</v>
      </c>
      <c r="B92" s="251" t="s">
        <v>23</v>
      </c>
      <c r="C92" s="251" t="s">
        <v>24</v>
      </c>
      <c r="D92" s="419" t="s">
        <v>25</v>
      </c>
      <c r="E92" s="420"/>
      <c r="F92" s="421" t="s">
        <v>30</v>
      </c>
      <c r="G92" s="256"/>
      <c r="H92" s="423" t="s">
        <v>26</v>
      </c>
      <c r="I92" s="424"/>
      <c r="J92" s="424"/>
      <c r="K92" s="424"/>
      <c r="L92" s="424"/>
      <c r="M92" s="425"/>
      <c r="N92" s="20" t="str">
        <f>$A$87</f>
        <v xml:space="preserve">Output 3 (Atlas Output#  00119970): SDG Alignment </v>
      </c>
      <c r="O92" s="20" t="str">
        <f>$A$89</f>
        <v>Indicators: # of Guidelines for SDG localization finalized; SDG reporting arrangements developed and operational; Planning capacity of MOPIC Somaliland for SDGs</v>
      </c>
      <c r="P92" s="20" t="str">
        <f>$C$89</f>
        <v xml:space="preserve"> Baseline: Guidelines not yet made; No consolidated structure for reporting on progress of SDG implementation exists; SDG Unit in MOPIC Somaliland recently established</v>
      </c>
      <c r="Q92"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92" s="20" t="s">
        <v>43</v>
      </c>
      <c r="S92" s="20" t="s">
        <v>52</v>
      </c>
    </row>
    <row r="93" spans="1:22" ht="22.2" customHeight="1" x14ac:dyDescent="0.3">
      <c r="A93" s="274" t="s">
        <v>27</v>
      </c>
      <c r="B93" s="7" t="s">
        <v>28</v>
      </c>
      <c r="C93" s="7" t="s">
        <v>29</v>
      </c>
      <c r="D93" s="8" t="s">
        <v>65</v>
      </c>
      <c r="E93" s="27" t="s">
        <v>66</v>
      </c>
      <c r="F93" s="422"/>
      <c r="G93" s="10" t="s">
        <v>31</v>
      </c>
      <c r="H93" s="9" t="s">
        <v>32</v>
      </c>
      <c r="I93" s="9" t="s">
        <v>33</v>
      </c>
      <c r="J93" s="9" t="s">
        <v>34</v>
      </c>
      <c r="K93" s="318" t="s">
        <v>168</v>
      </c>
      <c r="L93" s="318" t="s">
        <v>358</v>
      </c>
      <c r="M93" s="275" t="s">
        <v>359</v>
      </c>
      <c r="N93" s="20" t="str">
        <f>$A$87</f>
        <v xml:space="preserve">Output 3 (Atlas Output#  00119970): SDG Alignment </v>
      </c>
      <c r="O93" s="20" t="str">
        <f>$A$89</f>
        <v>Indicators: # of Guidelines for SDG localization finalized; SDG reporting arrangements developed and operational; Planning capacity of MOPIC Somaliland for SDGs</v>
      </c>
      <c r="P93" s="20" t="str">
        <f>$C$89</f>
        <v xml:space="preserve"> Baseline: Guidelines not yet made; No consolidated structure for reporting on progress of SDG implementation exists; SDG Unit in MOPIC Somaliland recently established</v>
      </c>
      <c r="Q93" s="20" t="str">
        <f>$H$89</f>
        <v>Annual Targets: Guidelines for SDG localization in Somalia developed and finalized; A participatory and innovative structure for SDG reporting is operational, leading to the first SDG report in Somalia; SDG Unit in MOPIC Somaliland staffed, equipped and training initiated in implementation of iSDG integrated planning model</v>
      </c>
      <c r="R93" s="20" t="s">
        <v>43</v>
      </c>
      <c r="S93" s="20" t="s">
        <v>52</v>
      </c>
    </row>
    <row r="94" spans="1:22" ht="15" customHeight="1" x14ac:dyDescent="0.3">
      <c r="A94" s="296" t="s">
        <v>171</v>
      </c>
      <c r="B94" s="14"/>
      <c r="C94" s="15" t="s">
        <v>376</v>
      </c>
      <c r="D94" s="16" t="s">
        <v>216</v>
      </c>
      <c r="E94" s="16" t="s">
        <v>216</v>
      </c>
      <c r="F94" s="287" t="s">
        <v>127</v>
      </c>
      <c r="G94" s="18"/>
      <c r="H94" s="244" t="s">
        <v>215</v>
      </c>
      <c r="I94" s="18" t="s">
        <v>39</v>
      </c>
      <c r="J94" s="327" t="s">
        <v>46</v>
      </c>
      <c r="K94" s="19">
        <f>'Procurement Plan'!F10</f>
        <v>36000</v>
      </c>
      <c r="L94" s="19">
        <f>K94</f>
        <v>36000</v>
      </c>
      <c r="M94" s="276">
        <f t="shared" ref="M94:M96" si="13">K94-L94</f>
        <v>0</v>
      </c>
    </row>
    <row r="95" spans="1:22" ht="15" customHeight="1" x14ac:dyDescent="0.3">
      <c r="A95" s="283"/>
      <c r="B95" s="14"/>
      <c r="C95" s="15" t="s">
        <v>172</v>
      </c>
      <c r="D95" s="16" t="s">
        <v>216</v>
      </c>
      <c r="E95" s="16" t="s">
        <v>216</v>
      </c>
      <c r="F95" s="287" t="s">
        <v>231</v>
      </c>
      <c r="G95" s="18"/>
      <c r="H95" s="244" t="s">
        <v>215</v>
      </c>
      <c r="I95" s="18" t="s">
        <v>39</v>
      </c>
      <c r="J95" s="18" t="s">
        <v>48</v>
      </c>
      <c r="K95" s="19">
        <v>30000</v>
      </c>
      <c r="L95" s="19">
        <f>K95</f>
        <v>30000</v>
      </c>
      <c r="M95" s="276">
        <f t="shared" ref="M95" si="14">K95-L95</f>
        <v>0</v>
      </c>
    </row>
    <row r="96" spans="1:22" ht="15" customHeight="1" x14ac:dyDescent="0.3">
      <c r="A96" s="283"/>
      <c r="B96" s="14"/>
      <c r="C96" s="229" t="s">
        <v>357</v>
      </c>
      <c r="D96" s="16" t="s">
        <v>216</v>
      </c>
      <c r="E96" s="16" t="s">
        <v>216</v>
      </c>
      <c r="F96" s="287" t="s">
        <v>127</v>
      </c>
      <c r="G96" s="18"/>
      <c r="H96" s="244" t="s">
        <v>215</v>
      </c>
      <c r="I96" s="18" t="s">
        <v>39</v>
      </c>
      <c r="J96" s="327" t="s">
        <v>192</v>
      </c>
      <c r="K96" s="19">
        <v>500</v>
      </c>
      <c r="L96" s="19">
        <f t="shared" ref="L96" si="15">K96</f>
        <v>500</v>
      </c>
      <c r="M96" s="276">
        <f t="shared" si="13"/>
        <v>0</v>
      </c>
    </row>
    <row r="97" spans="1:20" ht="15" customHeight="1" x14ac:dyDescent="0.3">
      <c r="A97" s="396" t="s">
        <v>53</v>
      </c>
      <c r="B97" s="397"/>
      <c r="C97" s="397"/>
      <c r="D97" s="397"/>
      <c r="E97" s="397"/>
      <c r="F97" s="397"/>
      <c r="G97" s="397"/>
      <c r="H97" s="397"/>
      <c r="I97" s="397"/>
      <c r="J97" s="398"/>
      <c r="K97" s="23">
        <f>SUM(K94:K96)</f>
        <v>66500</v>
      </c>
      <c r="L97" s="23">
        <f>SUM(L94:L96)</f>
        <v>66500</v>
      </c>
      <c r="M97" s="277">
        <f>SUM(M94:M96)</f>
        <v>0</v>
      </c>
    </row>
    <row r="98" spans="1:20" ht="15" customHeight="1" x14ac:dyDescent="0.3">
      <c r="A98" s="280" t="s">
        <v>54</v>
      </c>
      <c r="B98" s="252"/>
      <c r="C98" s="252"/>
      <c r="D98" s="252"/>
      <c r="E98" s="379"/>
      <c r="F98" s="252"/>
      <c r="G98" s="252"/>
      <c r="H98" s="252"/>
      <c r="I98" s="252"/>
      <c r="J98" s="253"/>
      <c r="K98" s="25">
        <f>K97</f>
        <v>66500</v>
      </c>
      <c r="L98" s="25">
        <f t="shared" ref="L98:M98" si="16">L97</f>
        <v>66500</v>
      </c>
      <c r="M98" s="25">
        <f t="shared" si="16"/>
        <v>0</v>
      </c>
      <c r="N98" s="20" t="str">
        <f>$A$99</f>
        <v>Output 4 (Atlas Output#  00119970): Longer Term Support arrangements to Planning, M&amp;E and Statistics</v>
      </c>
      <c r="O98" s="20" t="e">
        <f>#REF!</f>
        <v>#REF!</v>
      </c>
      <c r="P98" s="20" t="e">
        <f>#REF!</f>
        <v>#REF!</v>
      </c>
      <c r="Q98" s="20" t="e">
        <f>#REF!</f>
        <v>#REF!</v>
      </c>
      <c r="R98" s="20" t="e">
        <f>#REF!</f>
        <v>#REF!</v>
      </c>
      <c r="S98" s="20" t="s">
        <v>55</v>
      </c>
    </row>
    <row r="99" spans="1:20" ht="15" customHeight="1" x14ac:dyDescent="0.3">
      <c r="A99" s="404" t="s">
        <v>188</v>
      </c>
      <c r="B99" s="405"/>
      <c r="C99" s="405"/>
      <c r="D99" s="405"/>
      <c r="E99" s="405"/>
      <c r="F99" s="405"/>
      <c r="G99" s="405"/>
      <c r="H99" s="405"/>
      <c r="I99" s="405"/>
      <c r="J99" s="405"/>
      <c r="K99" s="405"/>
      <c r="L99" s="405"/>
      <c r="M99" s="406"/>
      <c r="N99" s="20" t="str">
        <f>$A$99</f>
        <v>Output 4 (Atlas Output#  00119970): Longer Term Support arrangements to Planning, M&amp;E and Statistics</v>
      </c>
      <c r="O99" s="20" t="e">
        <f>#REF!</f>
        <v>#REF!</v>
      </c>
      <c r="P99" s="20" t="e">
        <f>#REF!</f>
        <v>#REF!</v>
      </c>
      <c r="Q99" s="20" t="e">
        <f>#REF!</f>
        <v>#REF!</v>
      </c>
      <c r="R99" s="20" t="s">
        <v>40</v>
      </c>
      <c r="S99" s="20" t="s">
        <v>55</v>
      </c>
    </row>
    <row r="100" spans="1:20" ht="14.55" customHeight="1" x14ac:dyDescent="0.3">
      <c r="A100" s="294" t="s">
        <v>17</v>
      </c>
      <c r="B100" s="295"/>
      <c r="C100" s="264" t="s">
        <v>18</v>
      </c>
      <c r="D100" s="263"/>
      <c r="E100" s="380"/>
      <c r="F100" s="263"/>
      <c r="G100" s="263"/>
      <c r="H100" s="263"/>
      <c r="I100" s="263"/>
      <c r="J100" s="263"/>
      <c r="K100" s="319"/>
      <c r="L100" s="319"/>
      <c r="M100" s="281"/>
      <c r="N100" s="20" t="str">
        <f>$A$99</f>
        <v>Output 4 (Atlas Output#  00119970): Longer Term Support arrangements to Planning, M&amp;E and Statistics</v>
      </c>
      <c r="O100" s="20" t="e">
        <f>#REF!</f>
        <v>#REF!</v>
      </c>
      <c r="P100" s="20" t="e">
        <f>#REF!</f>
        <v>#REF!</v>
      </c>
      <c r="Q100" s="20" t="e">
        <f>#REF!</f>
        <v>#REF!</v>
      </c>
      <c r="R100" s="20" t="s">
        <v>40</v>
      </c>
      <c r="S100" s="20" t="s">
        <v>55</v>
      </c>
    </row>
    <row r="101" spans="1:20" ht="21.6" customHeight="1" x14ac:dyDescent="0.3">
      <c r="A101" s="273" t="s">
        <v>22</v>
      </c>
      <c r="B101" s="251" t="s">
        <v>23</v>
      </c>
      <c r="C101" s="251" t="s">
        <v>24</v>
      </c>
      <c r="D101" s="419" t="s">
        <v>25</v>
      </c>
      <c r="E101" s="420"/>
      <c r="F101" s="421" t="s">
        <v>30</v>
      </c>
      <c r="G101" s="256"/>
      <c r="H101" s="423" t="s">
        <v>26</v>
      </c>
      <c r="I101" s="424"/>
      <c r="J101" s="424"/>
      <c r="K101" s="424"/>
      <c r="L101" s="424"/>
      <c r="M101" s="425"/>
    </row>
    <row r="102" spans="1:20" ht="21.6" customHeight="1" x14ac:dyDescent="0.3">
      <c r="A102" s="274" t="s">
        <v>27</v>
      </c>
      <c r="B102" s="7" t="s">
        <v>28</v>
      </c>
      <c r="C102" s="7" t="s">
        <v>29</v>
      </c>
      <c r="D102" s="8" t="s">
        <v>65</v>
      </c>
      <c r="E102" s="27" t="s">
        <v>66</v>
      </c>
      <c r="F102" s="422"/>
      <c r="G102" s="10" t="s">
        <v>31</v>
      </c>
      <c r="H102" s="9" t="s">
        <v>32</v>
      </c>
      <c r="I102" s="9" t="s">
        <v>33</v>
      </c>
      <c r="J102" s="9" t="s">
        <v>34</v>
      </c>
      <c r="K102" s="318" t="s">
        <v>168</v>
      </c>
      <c r="L102" s="318" t="s">
        <v>358</v>
      </c>
      <c r="M102" s="275" t="s">
        <v>359</v>
      </c>
      <c r="T102" s="298"/>
    </row>
    <row r="103" spans="1:20" ht="14.55" customHeight="1" x14ac:dyDescent="0.3">
      <c r="A103" s="460" t="s">
        <v>173</v>
      </c>
      <c r="B103" s="14"/>
      <c r="C103" s="15" t="s">
        <v>377</v>
      </c>
      <c r="D103" s="16" t="s">
        <v>216</v>
      </c>
      <c r="E103" s="16" t="s">
        <v>216</v>
      </c>
      <c r="F103" s="340" t="s">
        <v>127</v>
      </c>
      <c r="G103" s="335"/>
      <c r="H103" s="336" t="s">
        <v>215</v>
      </c>
      <c r="I103" s="342" t="s">
        <v>39</v>
      </c>
      <c r="J103" s="327" t="s">
        <v>46</v>
      </c>
      <c r="K103" s="337">
        <f>'Procurement Plan'!F11</f>
        <v>24000</v>
      </c>
      <c r="L103" s="337">
        <f>K103</f>
        <v>24000</v>
      </c>
      <c r="M103" s="276">
        <f>K103-L103</f>
        <v>0</v>
      </c>
      <c r="N103" s="20" t="str">
        <f>$A$99</f>
        <v>Output 4 (Atlas Output#  00119970): Longer Term Support arrangements to Planning, M&amp;E and Statistics</v>
      </c>
      <c r="O103" s="20" t="e">
        <f>#REF!</f>
        <v>#REF!</v>
      </c>
      <c r="P103" s="20" t="e">
        <f>#REF!</f>
        <v>#REF!</v>
      </c>
      <c r="Q103" s="20" t="e">
        <f>#REF!</f>
        <v>#REF!</v>
      </c>
      <c r="R103" s="20" t="s">
        <v>40</v>
      </c>
      <c r="S103" s="20" t="s">
        <v>55</v>
      </c>
      <c r="T103" s="298"/>
    </row>
    <row r="104" spans="1:20" ht="14.55" customHeight="1" x14ac:dyDescent="0.3">
      <c r="A104" s="461"/>
      <c r="B104" s="21"/>
      <c r="C104" s="15" t="s">
        <v>378</v>
      </c>
      <c r="D104" s="16" t="s">
        <v>216</v>
      </c>
      <c r="E104" s="16" t="s">
        <v>216</v>
      </c>
      <c r="F104" s="392" t="s">
        <v>165</v>
      </c>
      <c r="G104" s="341"/>
      <c r="H104" s="336" t="s">
        <v>215</v>
      </c>
      <c r="I104" s="342" t="s">
        <v>39</v>
      </c>
      <c r="J104" s="18" t="s">
        <v>350</v>
      </c>
      <c r="K104" s="337">
        <v>12000</v>
      </c>
      <c r="L104" s="337">
        <f t="shared" ref="L104:L106" si="17">K104</f>
        <v>12000</v>
      </c>
      <c r="M104" s="276">
        <f>K104-L104</f>
        <v>0</v>
      </c>
      <c r="N104" s="20" t="str">
        <f>$A$99</f>
        <v>Output 4 (Atlas Output#  00119970): Longer Term Support arrangements to Planning, M&amp;E and Statistics</v>
      </c>
      <c r="O104" s="20" t="e">
        <f>#REF!</f>
        <v>#REF!</v>
      </c>
      <c r="P104" s="20" t="e">
        <f>#REF!</f>
        <v>#REF!</v>
      </c>
      <c r="Q104" s="20" t="e">
        <f>#REF!</f>
        <v>#REF!</v>
      </c>
      <c r="R104" s="20" t="s">
        <v>40</v>
      </c>
      <c r="S104" s="20" t="s">
        <v>55</v>
      </c>
      <c r="T104" s="298"/>
    </row>
    <row r="105" spans="1:20" ht="14.55" customHeight="1" x14ac:dyDescent="0.3">
      <c r="A105" s="461"/>
      <c r="B105" s="21"/>
      <c r="C105" s="15" t="s">
        <v>158</v>
      </c>
      <c r="D105" s="16" t="s">
        <v>216</v>
      </c>
      <c r="E105" s="16" t="s">
        <v>216</v>
      </c>
      <c r="F105" s="392" t="s">
        <v>165</v>
      </c>
      <c r="G105" s="341"/>
      <c r="H105" s="336" t="s">
        <v>215</v>
      </c>
      <c r="I105" s="342" t="s">
        <v>39</v>
      </c>
      <c r="J105" s="18" t="s">
        <v>48</v>
      </c>
      <c r="K105" s="337">
        <v>10000</v>
      </c>
      <c r="L105" s="337">
        <f t="shared" si="17"/>
        <v>10000</v>
      </c>
      <c r="M105" s="276"/>
      <c r="T105" s="298"/>
    </row>
    <row r="106" spans="1:20" ht="14.55" customHeight="1" x14ac:dyDescent="0.3">
      <c r="A106" s="469"/>
      <c r="B106" s="21"/>
      <c r="C106" s="15" t="s">
        <v>357</v>
      </c>
      <c r="D106" s="16" t="s">
        <v>216</v>
      </c>
      <c r="E106" s="16" t="s">
        <v>216</v>
      </c>
      <c r="F106" s="340" t="s">
        <v>127</v>
      </c>
      <c r="G106" s="22"/>
      <c r="H106" s="244" t="s">
        <v>215</v>
      </c>
      <c r="I106" s="230" t="s">
        <v>39</v>
      </c>
      <c r="J106" s="327" t="s">
        <v>192</v>
      </c>
      <c r="K106" s="19">
        <v>500</v>
      </c>
      <c r="L106" s="19">
        <f t="shared" si="17"/>
        <v>500</v>
      </c>
      <c r="M106" s="276">
        <f>K106-L106</f>
        <v>0</v>
      </c>
      <c r="T106" s="298"/>
    </row>
    <row r="107" spans="1:20" ht="14.55" customHeight="1" x14ac:dyDescent="0.3">
      <c r="A107" s="396" t="s">
        <v>56</v>
      </c>
      <c r="B107" s="397"/>
      <c r="C107" s="397"/>
      <c r="D107" s="397"/>
      <c r="E107" s="397"/>
      <c r="F107" s="397"/>
      <c r="G107" s="397"/>
      <c r="H107" s="397"/>
      <c r="I107" s="397"/>
      <c r="J107" s="397"/>
      <c r="K107" s="23">
        <f>SUM(K103:K106)</f>
        <v>46500</v>
      </c>
      <c r="L107" s="23">
        <f>SUM(L103:L106)</f>
        <v>46500</v>
      </c>
      <c r="M107" s="277">
        <f>SUM(M104:M106)</f>
        <v>0</v>
      </c>
      <c r="N107" s="20" t="str">
        <f t="shared" ref="N107:N117" si="18">$A$99</f>
        <v>Output 4 (Atlas Output#  00119970): Longer Term Support arrangements to Planning, M&amp;E and Statistics</v>
      </c>
      <c r="O107" s="20" t="e">
        <f>#REF!</f>
        <v>#REF!</v>
      </c>
      <c r="P107" s="20" t="e">
        <f>#REF!</f>
        <v>#REF!</v>
      </c>
      <c r="Q107" s="20" t="e">
        <f>#REF!</f>
        <v>#REF!</v>
      </c>
      <c r="R107" s="20" t="s">
        <v>42</v>
      </c>
      <c r="S107" s="20" t="s">
        <v>55</v>
      </c>
      <c r="T107" s="298"/>
    </row>
    <row r="108" spans="1:20" ht="14.55" customHeight="1" x14ac:dyDescent="0.3">
      <c r="A108" s="351" t="s">
        <v>57</v>
      </c>
      <c r="B108" s="352"/>
      <c r="C108" s="352"/>
      <c r="D108" s="352"/>
      <c r="E108" s="379"/>
      <c r="F108" s="352"/>
      <c r="G108" s="352"/>
      <c r="H108" s="352"/>
      <c r="I108" s="352"/>
      <c r="J108" s="353"/>
      <c r="K108" s="25">
        <f>K107</f>
        <v>46500</v>
      </c>
      <c r="L108" s="25">
        <f>L107</f>
        <v>46500</v>
      </c>
      <c r="M108" s="278">
        <f t="shared" ref="M108" si="19">M107</f>
        <v>0</v>
      </c>
      <c r="N108" s="20" t="str">
        <f t="shared" si="18"/>
        <v>Output 4 (Atlas Output#  00119970): Longer Term Support arrangements to Planning, M&amp;E and Statistics</v>
      </c>
      <c r="O108" s="20" t="e">
        <f>#REF!</f>
        <v>#REF!</v>
      </c>
      <c r="P108" s="20" t="e">
        <f>#REF!</f>
        <v>#REF!</v>
      </c>
      <c r="Q108" s="20" t="e">
        <f>#REF!</f>
        <v>#REF!</v>
      </c>
      <c r="R108" s="20" t="s">
        <v>42</v>
      </c>
      <c r="S108" s="20" t="s">
        <v>55</v>
      </c>
    </row>
    <row r="109" spans="1:20" x14ac:dyDescent="0.3">
      <c r="A109" s="404" t="s">
        <v>243</v>
      </c>
      <c r="B109" s="405"/>
      <c r="C109" s="405"/>
      <c r="D109" s="405"/>
      <c r="E109" s="405"/>
      <c r="F109" s="405"/>
      <c r="G109" s="405"/>
      <c r="H109" s="405"/>
      <c r="I109" s="405"/>
      <c r="J109" s="405"/>
      <c r="K109" s="405"/>
      <c r="L109" s="405"/>
      <c r="M109" s="406"/>
      <c r="N109" s="20" t="str">
        <f>$A$54</f>
        <v>Output 2 (Atlas Output#  00119970): Federal Member States Planning Frameworks</v>
      </c>
      <c r="O109" s="20" t="str">
        <f>$A$56</f>
        <v xml:space="preserve">Indicators: Aid policy developed; % of projects with full information in AIMS; Regular coordination arrangement on FMS level
</v>
      </c>
      <c r="P109" s="20" t="str">
        <f>$C$56</f>
        <v xml:space="preserve"> Baseline: No Aid Policy yet; AIMS not yet operational; While Puntland has an operational structure, the other FMS only have irregular coordination meetings</v>
      </c>
      <c r="Q109" s="20" t="str">
        <f>$H$56</f>
        <v>Annual Targets: Aid Policy endorsed; At least 50% of the projects entered in AIMS have full information; A regular coordination structure is operational in all 5 FMS</v>
      </c>
      <c r="R109" s="20" t="s">
        <v>42</v>
      </c>
      <c r="S109" s="20" t="s">
        <v>41</v>
      </c>
    </row>
    <row r="110" spans="1:20" ht="22.95" customHeight="1" x14ac:dyDescent="0.3">
      <c r="A110" s="273" t="s">
        <v>22</v>
      </c>
      <c r="B110" s="309" t="s">
        <v>23</v>
      </c>
      <c r="C110" s="304" t="s">
        <v>24</v>
      </c>
      <c r="D110" s="419" t="s">
        <v>25</v>
      </c>
      <c r="E110" s="420"/>
      <c r="F110" s="421" t="s">
        <v>30</v>
      </c>
      <c r="G110" s="307"/>
      <c r="H110" s="423" t="s">
        <v>26</v>
      </c>
      <c r="I110" s="424"/>
      <c r="J110" s="424"/>
      <c r="K110" s="424"/>
      <c r="L110" s="424"/>
      <c r="M110" s="425"/>
      <c r="N110" s="20" t="str">
        <f t="shared" si="18"/>
        <v>Output 4 (Atlas Output#  00119970): Longer Term Support arrangements to Planning, M&amp;E and Statistics</v>
      </c>
      <c r="O110" s="20" t="e">
        <f>#REF!</f>
        <v>#REF!</v>
      </c>
      <c r="P110" s="20" t="e">
        <f>#REF!</f>
        <v>#REF!</v>
      </c>
      <c r="Q110" s="20" t="e">
        <f>#REF!</f>
        <v>#REF!</v>
      </c>
      <c r="R110" s="20" t="s">
        <v>42</v>
      </c>
      <c r="S110" s="20" t="s">
        <v>55</v>
      </c>
    </row>
    <row r="111" spans="1:20" ht="22.95" customHeight="1" x14ac:dyDescent="0.3">
      <c r="A111" s="274" t="s">
        <v>27</v>
      </c>
      <c r="B111" s="7" t="s">
        <v>28</v>
      </c>
      <c r="C111" s="7" t="s">
        <v>29</v>
      </c>
      <c r="D111" s="8" t="s">
        <v>65</v>
      </c>
      <c r="E111" s="27" t="s">
        <v>66</v>
      </c>
      <c r="F111" s="422"/>
      <c r="G111" s="239" t="s">
        <v>31</v>
      </c>
      <c r="H111" s="9" t="s">
        <v>32</v>
      </c>
      <c r="I111" s="9" t="s">
        <v>33</v>
      </c>
      <c r="J111" s="9" t="s">
        <v>34</v>
      </c>
      <c r="K111" s="318" t="s">
        <v>168</v>
      </c>
      <c r="L111" s="318" t="s">
        <v>358</v>
      </c>
      <c r="M111" s="275" t="s">
        <v>359</v>
      </c>
      <c r="N111" s="20" t="str">
        <f t="shared" si="18"/>
        <v>Output 4 (Atlas Output#  00119970): Longer Term Support arrangements to Planning, M&amp;E and Statistics</v>
      </c>
      <c r="O111" s="20" t="e">
        <f>#REF!</f>
        <v>#REF!</v>
      </c>
      <c r="P111" s="20" t="e">
        <f>#REF!</f>
        <v>#REF!</v>
      </c>
      <c r="Q111" s="20" t="e">
        <f>#REF!</f>
        <v>#REF!</v>
      </c>
      <c r="R111" s="20" t="s">
        <v>43</v>
      </c>
      <c r="S111" s="20" t="s">
        <v>55</v>
      </c>
    </row>
    <row r="112" spans="1:20" ht="14.55" customHeight="1" x14ac:dyDescent="0.3">
      <c r="A112" s="399" t="s">
        <v>244</v>
      </c>
      <c r="B112" s="311"/>
      <c r="C112" s="24" t="s">
        <v>379</v>
      </c>
      <c r="D112" s="16" t="s">
        <v>216</v>
      </c>
      <c r="E112" s="16" t="s">
        <v>216</v>
      </c>
      <c r="F112" s="227" t="s">
        <v>165</v>
      </c>
      <c r="G112" s="18"/>
      <c r="H112" s="244" t="s">
        <v>321</v>
      </c>
      <c r="I112" s="244" t="s">
        <v>234</v>
      </c>
      <c r="J112" s="327" t="s">
        <v>46</v>
      </c>
      <c r="K112" s="19">
        <f>12100*6</f>
        <v>72600</v>
      </c>
      <c r="L112" s="19">
        <f>K112</f>
        <v>72600</v>
      </c>
      <c r="M112" s="276">
        <f t="shared" ref="M112:M116" si="20">K112-L112</f>
        <v>0</v>
      </c>
      <c r="N112" s="20" t="str">
        <f t="shared" si="18"/>
        <v>Output 4 (Atlas Output#  00119970): Longer Term Support arrangements to Planning, M&amp;E and Statistics</v>
      </c>
      <c r="O112" s="20" t="e">
        <f>#REF!</f>
        <v>#REF!</v>
      </c>
      <c r="P112" s="20" t="e">
        <f>#REF!</f>
        <v>#REF!</v>
      </c>
      <c r="Q112" s="20" t="e">
        <f>#REF!</f>
        <v>#REF!</v>
      </c>
      <c r="R112" s="20" t="s">
        <v>43</v>
      </c>
      <c r="S112" s="20" t="s">
        <v>55</v>
      </c>
    </row>
    <row r="113" spans="1:120" ht="14.55" customHeight="1" x14ac:dyDescent="0.3">
      <c r="A113" s="400"/>
      <c r="B113" s="311"/>
      <c r="C113" s="24" t="s">
        <v>245</v>
      </c>
      <c r="D113" s="16" t="s">
        <v>216</v>
      </c>
      <c r="E113" s="16" t="s">
        <v>216</v>
      </c>
      <c r="F113" s="17" t="s">
        <v>165</v>
      </c>
      <c r="G113" s="18"/>
      <c r="H113" s="244" t="s">
        <v>321</v>
      </c>
      <c r="I113" s="244" t="s">
        <v>234</v>
      </c>
      <c r="J113" s="327" t="s">
        <v>184</v>
      </c>
      <c r="K113" s="19">
        <f>42*600</f>
        <v>25200</v>
      </c>
      <c r="L113" s="19">
        <f t="shared" ref="L113:L116" si="21">K113</f>
        <v>25200</v>
      </c>
      <c r="M113" s="276">
        <f t="shared" si="20"/>
        <v>0</v>
      </c>
    </row>
    <row r="114" spans="1:120" ht="14.55" customHeight="1" x14ac:dyDescent="0.3">
      <c r="A114" s="400"/>
      <c r="B114" s="311"/>
      <c r="C114" s="24" t="s">
        <v>246</v>
      </c>
      <c r="D114" s="16" t="s">
        <v>216</v>
      </c>
      <c r="E114" s="16" t="s">
        <v>216</v>
      </c>
      <c r="F114" s="227" t="s">
        <v>165</v>
      </c>
      <c r="G114" s="18"/>
      <c r="H114" s="244" t="s">
        <v>321</v>
      </c>
      <c r="I114" s="244" t="s">
        <v>234</v>
      </c>
      <c r="J114" s="327" t="s">
        <v>184</v>
      </c>
      <c r="K114" s="19">
        <f>52*150</f>
        <v>7800</v>
      </c>
      <c r="L114" s="19">
        <f t="shared" si="21"/>
        <v>7800</v>
      </c>
      <c r="M114" s="276">
        <f t="shared" si="20"/>
        <v>0</v>
      </c>
    </row>
    <row r="115" spans="1:120" ht="24.6" customHeight="1" x14ac:dyDescent="0.3">
      <c r="A115" s="400"/>
      <c r="B115" s="311"/>
      <c r="C115" s="24" t="s">
        <v>380</v>
      </c>
      <c r="D115" s="16" t="s">
        <v>216</v>
      </c>
      <c r="E115" s="16" t="s">
        <v>216</v>
      </c>
      <c r="F115" s="227" t="s">
        <v>165</v>
      </c>
      <c r="G115" s="18"/>
      <c r="H115" s="244" t="s">
        <v>321</v>
      </c>
      <c r="I115" s="244" t="s">
        <v>234</v>
      </c>
      <c r="J115" s="327" t="s">
        <v>184</v>
      </c>
      <c r="K115" s="19">
        <v>10000</v>
      </c>
      <c r="L115" s="19">
        <f t="shared" ref="L115" si="22">K115</f>
        <v>10000</v>
      </c>
      <c r="M115" s="276">
        <f t="shared" ref="M115" si="23">K115-L115</f>
        <v>0</v>
      </c>
    </row>
    <row r="116" spans="1:120" ht="14.55" customHeight="1" x14ac:dyDescent="0.3">
      <c r="A116" s="401"/>
      <c r="B116" s="311"/>
      <c r="C116" s="24" t="s">
        <v>247</v>
      </c>
      <c r="D116" s="16" t="s">
        <v>216</v>
      </c>
      <c r="E116" s="16" t="s">
        <v>216</v>
      </c>
      <c r="F116" s="227" t="s">
        <v>165</v>
      </c>
      <c r="G116" s="18"/>
      <c r="H116" s="244" t="s">
        <v>321</v>
      </c>
      <c r="I116" s="244" t="s">
        <v>234</v>
      </c>
      <c r="J116" s="327" t="s">
        <v>184</v>
      </c>
      <c r="K116" s="19">
        <v>12800</v>
      </c>
      <c r="L116" s="19">
        <f t="shared" si="21"/>
        <v>12800</v>
      </c>
      <c r="M116" s="276">
        <f t="shared" si="20"/>
        <v>0</v>
      </c>
    </row>
    <row r="117" spans="1:120" ht="12" customHeight="1" x14ac:dyDescent="0.3">
      <c r="A117" s="396" t="s">
        <v>47</v>
      </c>
      <c r="B117" s="397"/>
      <c r="C117" s="476"/>
      <c r="D117" s="397"/>
      <c r="E117" s="397"/>
      <c r="F117" s="397"/>
      <c r="G117" s="397"/>
      <c r="H117" s="397"/>
      <c r="I117" s="397"/>
      <c r="J117" s="397"/>
      <c r="K117" s="23">
        <f>SUM(K112:K116)</f>
        <v>128400</v>
      </c>
      <c r="L117" s="23">
        <f>SUM(L112:L116)</f>
        <v>128400</v>
      </c>
      <c r="M117" s="277">
        <f>SUM(M112:M112)</f>
        <v>0</v>
      </c>
      <c r="N117" s="20" t="str">
        <f t="shared" si="18"/>
        <v>Output 4 (Atlas Output#  00119970): Longer Term Support arrangements to Planning, M&amp;E and Statistics</v>
      </c>
      <c r="O117" s="20" t="e">
        <f>#REF!</f>
        <v>#REF!</v>
      </c>
      <c r="P117" s="20" t="e">
        <f>#REF!</f>
        <v>#REF!</v>
      </c>
      <c r="Q117" s="20" t="e">
        <f>#REF!</f>
        <v>#REF!</v>
      </c>
      <c r="R117" s="20" t="s">
        <v>43</v>
      </c>
      <c r="S117" s="20" t="s">
        <v>55</v>
      </c>
    </row>
    <row r="118" spans="1:120" ht="55.2" x14ac:dyDescent="0.3">
      <c r="A118" s="389" t="s">
        <v>381</v>
      </c>
      <c r="B118" s="14"/>
      <c r="C118" s="228" t="s">
        <v>382</v>
      </c>
      <c r="D118" s="16" t="s">
        <v>216</v>
      </c>
      <c r="E118" s="16" t="s">
        <v>216</v>
      </c>
      <c r="F118" s="227" t="s">
        <v>165</v>
      </c>
      <c r="G118" s="18"/>
      <c r="H118" s="244" t="s">
        <v>321</v>
      </c>
      <c r="I118" s="244" t="s">
        <v>234</v>
      </c>
      <c r="J118" s="18" t="s">
        <v>48</v>
      </c>
      <c r="K118" s="19">
        <v>22000</v>
      </c>
      <c r="L118" s="19">
        <f>K118</f>
        <v>22000</v>
      </c>
      <c r="M118" s="276"/>
    </row>
    <row r="119" spans="1:120" s="20" customFormat="1" ht="20.55" customHeight="1" x14ac:dyDescent="0.3">
      <c r="A119" s="396" t="s">
        <v>248</v>
      </c>
      <c r="B119" s="397"/>
      <c r="C119" s="397"/>
      <c r="D119" s="397"/>
      <c r="E119" s="397"/>
      <c r="F119" s="397"/>
      <c r="G119" s="397"/>
      <c r="H119" s="397"/>
      <c r="I119" s="397"/>
      <c r="J119" s="398"/>
      <c r="K119" s="23">
        <f>SUM(K118:K118)</f>
        <v>22000</v>
      </c>
      <c r="L119" s="23">
        <f>SUM(L118:L118)</f>
        <v>22000</v>
      </c>
      <c r="M119" s="277">
        <f>SUM(M101:M118)</f>
        <v>0</v>
      </c>
      <c r="T119"/>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c r="AP119" s="298"/>
      <c r="AQ119" s="298"/>
      <c r="AR119" s="298"/>
      <c r="AS119" s="298"/>
      <c r="AT119" s="298"/>
      <c r="AU119" s="298"/>
      <c r="AV119" s="298"/>
      <c r="AW119" s="298"/>
      <c r="AX119" s="298"/>
      <c r="AY119" s="298"/>
      <c r="AZ119" s="298"/>
      <c r="BA119" s="298"/>
      <c r="BB119" s="298"/>
      <c r="BC119" s="298"/>
      <c r="BD119" s="298"/>
      <c r="BE119" s="298"/>
      <c r="BF119" s="298"/>
      <c r="BG119" s="298"/>
      <c r="BH119" s="298"/>
      <c r="BI119" s="298"/>
      <c r="BJ119" s="298"/>
      <c r="BK119" s="298"/>
      <c r="BL119" s="298"/>
      <c r="BM119" s="298"/>
      <c r="BN119" s="298"/>
      <c r="BO119" s="298"/>
      <c r="BP119" s="298"/>
      <c r="BQ119" s="298"/>
      <c r="BR119" s="298"/>
      <c r="BS119" s="298"/>
      <c r="BT119" s="298"/>
      <c r="BU119" s="298"/>
      <c r="BV119" s="298"/>
      <c r="BW119" s="298"/>
      <c r="BX119" s="298"/>
      <c r="BY119" s="298"/>
      <c r="BZ119" s="298"/>
      <c r="CA119" s="298"/>
      <c r="CB119" s="298"/>
      <c r="CC119" s="298"/>
      <c r="CD119" s="298"/>
      <c r="CE119" s="298"/>
      <c r="CF119" s="298"/>
      <c r="CG119" s="298"/>
      <c r="CH119" s="298"/>
      <c r="CI119" s="298"/>
      <c r="CJ119" s="298"/>
      <c r="CK119" s="298"/>
      <c r="CL119" s="298"/>
      <c r="CM119" s="298"/>
      <c r="CN119" s="298"/>
      <c r="CO119" s="298"/>
      <c r="CP119" s="298"/>
      <c r="CQ119" s="298"/>
      <c r="CR119" s="298"/>
      <c r="CS119" s="298"/>
      <c r="CT119" s="298"/>
      <c r="CU119" s="298"/>
      <c r="CV119" s="298"/>
      <c r="CW119" s="298"/>
      <c r="CX119" s="298"/>
      <c r="CY119" s="298"/>
      <c r="CZ119" s="298"/>
      <c r="DA119" s="298"/>
      <c r="DB119" s="298"/>
      <c r="DC119" s="298"/>
      <c r="DD119" s="298"/>
      <c r="DE119" s="298"/>
      <c r="DF119" s="298"/>
      <c r="DG119" s="298"/>
      <c r="DH119" s="298"/>
      <c r="DI119" s="298"/>
      <c r="DJ119" s="298"/>
      <c r="DK119" s="298"/>
      <c r="DL119" s="298"/>
      <c r="DM119" s="298"/>
      <c r="DN119" s="298"/>
      <c r="DO119" s="298"/>
      <c r="DP119" s="298"/>
    </row>
    <row r="120" spans="1:120" ht="55.2" x14ac:dyDescent="0.3">
      <c r="A120" s="390" t="s">
        <v>383</v>
      </c>
      <c r="B120" s="330"/>
      <c r="C120" s="238" t="s">
        <v>384</v>
      </c>
      <c r="D120" s="331" t="s">
        <v>216</v>
      </c>
      <c r="E120" s="16" t="s">
        <v>216</v>
      </c>
      <c r="F120" s="227" t="s">
        <v>165</v>
      </c>
      <c r="G120" s="327"/>
      <c r="H120" s="244" t="s">
        <v>321</v>
      </c>
      <c r="I120" s="328" t="s">
        <v>234</v>
      </c>
      <c r="J120" s="327" t="s">
        <v>353</v>
      </c>
      <c r="K120" s="320">
        <v>14600</v>
      </c>
      <c r="L120" s="320">
        <f>K120</f>
        <v>14600</v>
      </c>
      <c r="M120" s="276">
        <f>K120-L120</f>
        <v>0</v>
      </c>
      <c r="N120" s="20" t="str">
        <f>$A$99</f>
        <v>Output 4 (Atlas Output#  00119970): Longer Term Support arrangements to Planning, M&amp;E and Statistics</v>
      </c>
      <c r="O120" s="20" t="e">
        <f>#REF!</f>
        <v>#REF!</v>
      </c>
      <c r="P120" s="20" t="e">
        <f>#REF!</f>
        <v>#REF!</v>
      </c>
      <c r="Q120" s="20" t="e">
        <f>#REF!</f>
        <v>#REF!</v>
      </c>
      <c r="R120" s="20" t="s">
        <v>44</v>
      </c>
      <c r="S120" s="20" t="s">
        <v>55</v>
      </c>
    </row>
    <row r="121" spans="1:120" s="20" customFormat="1" ht="20.55" customHeight="1" x14ac:dyDescent="0.3">
      <c r="A121" s="393" t="s">
        <v>249</v>
      </c>
      <c r="B121" s="394"/>
      <c r="C121" s="394"/>
      <c r="D121" s="394"/>
      <c r="E121" s="394"/>
      <c r="F121" s="394"/>
      <c r="G121" s="394"/>
      <c r="H121" s="394"/>
      <c r="I121" s="394"/>
      <c r="J121" s="395"/>
      <c r="K121" s="333">
        <f>SUM(K120:K120)</f>
        <v>14600</v>
      </c>
      <c r="L121" s="333">
        <f>SUM(L120:L120)</f>
        <v>14600</v>
      </c>
      <c r="M121" s="277">
        <f>SUM(M104:M120)</f>
        <v>0</v>
      </c>
      <c r="T121"/>
      <c r="U121" s="298"/>
      <c r="V121" s="298"/>
      <c r="W121" s="298"/>
      <c r="X121" s="298"/>
      <c r="Y121" s="298"/>
      <c r="Z121" s="298"/>
      <c r="AA121" s="298"/>
      <c r="AB121" s="298"/>
      <c r="AC121" s="298"/>
      <c r="AD121" s="298"/>
      <c r="AE121" s="298"/>
      <c r="AF121" s="298"/>
      <c r="AG121" s="298"/>
      <c r="AH121" s="298"/>
      <c r="AI121" s="298"/>
      <c r="AJ121" s="298"/>
      <c r="AK121" s="298"/>
      <c r="AL121" s="298"/>
      <c r="AM121" s="298"/>
      <c r="AN121" s="298"/>
      <c r="AO121" s="298"/>
      <c r="AP121" s="298"/>
      <c r="AQ121" s="298"/>
      <c r="AR121" s="298"/>
      <c r="AS121" s="298"/>
      <c r="AT121" s="298"/>
      <c r="AU121" s="298"/>
      <c r="AV121" s="298"/>
      <c r="AW121" s="298"/>
      <c r="AX121" s="298"/>
      <c r="AY121" s="298"/>
      <c r="AZ121" s="298"/>
      <c r="BA121" s="298"/>
      <c r="BB121" s="298"/>
      <c r="BC121" s="298"/>
      <c r="BD121" s="298"/>
      <c r="BE121" s="298"/>
      <c r="BF121" s="298"/>
      <c r="BG121" s="298"/>
      <c r="BH121" s="298"/>
      <c r="BI121" s="298"/>
      <c r="BJ121" s="298"/>
      <c r="BK121" s="298"/>
      <c r="BL121" s="298"/>
      <c r="BM121" s="298"/>
      <c r="BN121" s="298"/>
      <c r="BO121" s="298"/>
      <c r="BP121" s="298"/>
      <c r="BQ121" s="298"/>
      <c r="BR121" s="298"/>
      <c r="BS121" s="298"/>
      <c r="BT121" s="298"/>
      <c r="BU121" s="298"/>
      <c r="BV121" s="298"/>
      <c r="BW121" s="298"/>
      <c r="BX121" s="298"/>
      <c r="BY121" s="298"/>
      <c r="BZ121" s="298"/>
      <c r="CA121" s="298"/>
      <c r="CB121" s="298"/>
      <c r="CC121" s="298"/>
      <c r="CD121" s="298"/>
      <c r="CE121" s="298"/>
      <c r="CF121" s="298"/>
      <c r="CG121" s="298"/>
      <c r="CH121" s="298"/>
      <c r="CI121" s="298"/>
      <c r="CJ121" s="298"/>
      <c r="CK121" s="298"/>
      <c r="CL121" s="298"/>
      <c r="CM121" s="298"/>
      <c r="CN121" s="298"/>
      <c r="CO121" s="298"/>
      <c r="CP121" s="298"/>
      <c r="CQ121" s="298"/>
      <c r="CR121" s="298"/>
      <c r="CS121" s="298"/>
      <c r="CT121" s="298"/>
      <c r="CU121" s="298"/>
      <c r="CV121" s="298"/>
      <c r="CW121" s="298"/>
      <c r="CX121" s="298"/>
      <c r="CY121" s="298"/>
      <c r="CZ121" s="298"/>
      <c r="DA121" s="298"/>
      <c r="DB121" s="298"/>
      <c r="DC121" s="298"/>
      <c r="DD121" s="298"/>
      <c r="DE121" s="298"/>
      <c r="DF121" s="298"/>
      <c r="DG121" s="298"/>
      <c r="DH121" s="298"/>
      <c r="DI121" s="298"/>
      <c r="DJ121" s="298"/>
      <c r="DK121" s="298"/>
      <c r="DL121" s="298"/>
      <c r="DM121" s="298"/>
      <c r="DN121" s="298"/>
      <c r="DO121" s="298"/>
      <c r="DP121" s="298"/>
    </row>
    <row r="122" spans="1:120" ht="15" customHeight="1" x14ac:dyDescent="0.3">
      <c r="A122" s="334" t="s">
        <v>385</v>
      </c>
      <c r="B122" s="330"/>
      <c r="C122" s="238" t="s">
        <v>386</v>
      </c>
      <c r="D122" s="331" t="s">
        <v>216</v>
      </c>
      <c r="E122" s="16" t="s">
        <v>216</v>
      </c>
      <c r="F122" s="227" t="s">
        <v>165</v>
      </c>
      <c r="G122" s="327"/>
      <c r="H122" s="244" t="s">
        <v>321</v>
      </c>
      <c r="I122" s="328" t="s">
        <v>234</v>
      </c>
      <c r="J122" s="327" t="s">
        <v>353</v>
      </c>
      <c r="K122" s="320">
        <v>2400</v>
      </c>
      <c r="L122" s="320">
        <f t="shared" ref="L122:L124" si="24">K122</f>
        <v>2400</v>
      </c>
      <c r="M122" s="276">
        <f>K122-L122</f>
        <v>0</v>
      </c>
    </row>
    <row r="123" spans="1:120" s="20" customFormat="1" ht="20.55" customHeight="1" x14ac:dyDescent="0.3">
      <c r="A123" s="393" t="s">
        <v>250</v>
      </c>
      <c r="B123" s="394"/>
      <c r="C123" s="394"/>
      <c r="D123" s="394"/>
      <c r="E123" s="394"/>
      <c r="F123" s="394"/>
      <c r="G123" s="394"/>
      <c r="H123" s="394"/>
      <c r="I123" s="394"/>
      <c r="J123" s="395"/>
      <c r="K123" s="333">
        <f>SUM(K122)</f>
        <v>2400</v>
      </c>
      <c r="L123" s="333">
        <f>SUM(L122)</f>
        <v>2400</v>
      </c>
      <c r="M123" s="277">
        <f>SUM(M104:M122)</f>
        <v>0</v>
      </c>
      <c r="T123"/>
      <c r="U123" s="298"/>
      <c r="V123" s="298"/>
      <c r="W123" s="298"/>
      <c r="X123" s="298"/>
      <c r="Y123" s="298"/>
      <c r="Z123" s="298"/>
      <c r="AA123" s="298"/>
      <c r="AB123" s="298"/>
      <c r="AC123" s="298"/>
      <c r="AD123" s="298"/>
      <c r="AE123" s="298"/>
      <c r="AF123" s="298"/>
      <c r="AG123" s="298"/>
      <c r="AH123" s="298"/>
      <c r="AI123" s="298"/>
      <c r="AJ123" s="298"/>
      <c r="AK123" s="298"/>
      <c r="AL123" s="298"/>
      <c r="AM123" s="298"/>
      <c r="AN123" s="298"/>
      <c r="AO123" s="298"/>
      <c r="AP123" s="298"/>
      <c r="AQ123" s="298"/>
      <c r="AR123" s="298"/>
      <c r="AS123" s="298"/>
      <c r="AT123" s="298"/>
      <c r="AU123" s="298"/>
      <c r="AV123" s="298"/>
      <c r="AW123" s="298"/>
      <c r="AX123" s="298"/>
      <c r="AY123" s="298"/>
      <c r="AZ123" s="298"/>
      <c r="BA123" s="298"/>
      <c r="BB123" s="298"/>
      <c r="BC123" s="298"/>
      <c r="BD123" s="298"/>
      <c r="BE123" s="298"/>
      <c r="BF123" s="298"/>
      <c r="BG123" s="298"/>
      <c r="BH123" s="298"/>
      <c r="BI123" s="298"/>
      <c r="BJ123" s="298"/>
      <c r="BK123" s="298"/>
      <c r="BL123" s="298"/>
      <c r="BM123" s="298"/>
      <c r="BN123" s="298"/>
      <c r="BO123" s="298"/>
      <c r="BP123" s="298"/>
      <c r="BQ123" s="298"/>
      <c r="BR123" s="298"/>
      <c r="BS123" s="298"/>
      <c r="BT123" s="298"/>
      <c r="BU123" s="298"/>
      <c r="BV123" s="298"/>
      <c r="BW123" s="298"/>
      <c r="BX123" s="298"/>
      <c r="BY123" s="298"/>
      <c r="BZ123" s="298"/>
      <c r="CA123" s="298"/>
      <c r="CB123" s="298"/>
      <c r="CC123" s="298"/>
      <c r="CD123" s="298"/>
      <c r="CE123" s="298"/>
      <c r="CF123" s="298"/>
      <c r="CG123" s="298"/>
      <c r="CH123" s="298"/>
      <c r="CI123" s="298"/>
      <c r="CJ123" s="298"/>
      <c r="CK123" s="298"/>
      <c r="CL123" s="298"/>
      <c r="CM123" s="298"/>
      <c r="CN123" s="298"/>
      <c r="CO123" s="298"/>
      <c r="CP123" s="298"/>
      <c r="CQ123" s="298"/>
      <c r="CR123" s="298"/>
      <c r="CS123" s="298"/>
      <c r="CT123" s="298"/>
      <c r="CU123" s="298"/>
      <c r="CV123" s="298"/>
      <c r="CW123" s="298"/>
      <c r="CX123" s="298"/>
      <c r="CY123" s="298"/>
      <c r="CZ123" s="298"/>
      <c r="DA123" s="298"/>
      <c r="DB123" s="298"/>
      <c r="DC123" s="298"/>
      <c r="DD123" s="298"/>
      <c r="DE123" s="298"/>
      <c r="DF123" s="298"/>
      <c r="DG123" s="298"/>
      <c r="DH123" s="298"/>
      <c r="DI123" s="298"/>
      <c r="DJ123" s="298"/>
      <c r="DK123" s="298"/>
      <c r="DL123" s="298"/>
      <c r="DM123" s="298"/>
      <c r="DN123" s="298"/>
      <c r="DO123" s="298"/>
      <c r="DP123" s="298"/>
    </row>
    <row r="124" spans="1:120" ht="13.95" customHeight="1" x14ac:dyDescent="0.3">
      <c r="A124" s="334" t="s">
        <v>387</v>
      </c>
      <c r="B124" s="330"/>
      <c r="C124" s="238" t="s">
        <v>388</v>
      </c>
      <c r="D124" s="331" t="s">
        <v>216</v>
      </c>
      <c r="E124" s="16" t="s">
        <v>216</v>
      </c>
      <c r="F124" s="227" t="s">
        <v>165</v>
      </c>
      <c r="G124" s="327"/>
      <c r="H124" s="244" t="s">
        <v>321</v>
      </c>
      <c r="I124" s="328" t="s">
        <v>234</v>
      </c>
      <c r="J124" s="327" t="s">
        <v>353</v>
      </c>
      <c r="K124" s="320">
        <v>2400</v>
      </c>
      <c r="L124" s="320">
        <f t="shared" si="24"/>
        <v>2400</v>
      </c>
      <c r="M124" s="276">
        <f>K124-L124</f>
        <v>0</v>
      </c>
    </row>
    <row r="125" spans="1:120" s="20" customFormat="1" ht="20.55" customHeight="1" x14ac:dyDescent="0.3">
      <c r="A125" s="393" t="s">
        <v>252</v>
      </c>
      <c r="B125" s="394"/>
      <c r="C125" s="394"/>
      <c r="D125" s="394"/>
      <c r="E125" s="394"/>
      <c r="F125" s="394"/>
      <c r="G125" s="394"/>
      <c r="H125" s="394"/>
      <c r="I125" s="394"/>
      <c r="J125" s="395"/>
      <c r="K125" s="333">
        <f>SUM(K124)</f>
        <v>2400</v>
      </c>
      <c r="L125" s="333">
        <f>SUM(L124)</f>
        <v>2400</v>
      </c>
      <c r="M125" s="277">
        <f>SUM(M109:M124)</f>
        <v>0</v>
      </c>
      <c r="T125"/>
      <c r="U125" s="298"/>
      <c r="V125" s="298"/>
      <c r="W125" s="298"/>
      <c r="X125" s="298"/>
      <c r="Y125" s="298"/>
      <c r="Z125" s="298"/>
      <c r="AA125" s="298"/>
      <c r="AB125" s="298"/>
      <c r="AC125" s="298"/>
      <c r="AD125" s="298"/>
      <c r="AE125" s="298"/>
      <c r="AF125" s="298"/>
      <c r="AG125" s="298"/>
      <c r="AH125" s="298"/>
      <c r="AI125" s="298"/>
      <c r="AJ125" s="298"/>
      <c r="AK125" s="298"/>
      <c r="AL125" s="298"/>
      <c r="AM125" s="298"/>
      <c r="AN125" s="298"/>
      <c r="AO125" s="298"/>
      <c r="AP125" s="298"/>
      <c r="AQ125" s="298"/>
      <c r="AR125" s="298"/>
      <c r="AS125" s="298"/>
      <c r="AT125" s="298"/>
      <c r="AU125" s="298"/>
      <c r="AV125" s="298"/>
      <c r="AW125" s="298"/>
      <c r="AX125" s="298"/>
      <c r="AY125" s="298"/>
      <c r="AZ125" s="298"/>
      <c r="BA125" s="298"/>
      <c r="BB125" s="298"/>
      <c r="BC125" s="298"/>
      <c r="BD125" s="298"/>
      <c r="BE125" s="298"/>
      <c r="BF125" s="298"/>
      <c r="BG125" s="298"/>
      <c r="BH125" s="298"/>
      <c r="BI125" s="298"/>
      <c r="BJ125" s="298"/>
      <c r="BK125" s="298"/>
      <c r="BL125" s="298"/>
      <c r="BM125" s="298"/>
      <c r="BN125" s="298"/>
      <c r="BO125" s="298"/>
      <c r="BP125" s="298"/>
      <c r="BQ125" s="298"/>
      <c r="BR125" s="298"/>
      <c r="BS125" s="298"/>
      <c r="BT125" s="298"/>
      <c r="BU125" s="298"/>
      <c r="BV125" s="298"/>
      <c r="BW125" s="298"/>
      <c r="BX125" s="298"/>
      <c r="BY125" s="298"/>
      <c r="BZ125" s="298"/>
      <c r="CA125" s="298"/>
      <c r="CB125" s="298"/>
      <c r="CC125" s="298"/>
      <c r="CD125" s="298"/>
      <c r="CE125" s="298"/>
      <c r="CF125" s="298"/>
      <c r="CG125" s="298"/>
      <c r="CH125" s="298"/>
      <c r="CI125" s="298"/>
      <c r="CJ125" s="298"/>
      <c r="CK125" s="298"/>
      <c r="CL125" s="298"/>
      <c r="CM125" s="298"/>
      <c r="CN125" s="298"/>
      <c r="CO125" s="298"/>
      <c r="CP125" s="298"/>
      <c r="CQ125" s="298"/>
      <c r="CR125" s="298"/>
      <c r="CS125" s="298"/>
      <c r="CT125" s="298"/>
      <c r="CU125" s="298"/>
      <c r="CV125" s="298"/>
      <c r="CW125" s="298"/>
      <c r="CX125" s="298"/>
      <c r="CY125" s="298"/>
      <c r="CZ125" s="298"/>
      <c r="DA125" s="298"/>
      <c r="DB125" s="298"/>
      <c r="DC125" s="298"/>
      <c r="DD125" s="298"/>
      <c r="DE125" s="298"/>
      <c r="DF125" s="298"/>
      <c r="DG125" s="298"/>
      <c r="DH125" s="298"/>
      <c r="DI125" s="298"/>
      <c r="DJ125" s="298"/>
      <c r="DK125" s="298"/>
      <c r="DL125" s="298"/>
      <c r="DM125" s="298"/>
      <c r="DN125" s="298"/>
      <c r="DO125" s="298"/>
      <c r="DP125" s="298"/>
    </row>
    <row r="126" spans="1:120" s="298" customFormat="1" x14ac:dyDescent="0.3">
      <c r="A126" s="308" t="s">
        <v>265</v>
      </c>
      <c r="B126" s="305"/>
      <c r="C126" s="305"/>
      <c r="D126" s="305"/>
      <c r="E126" s="379"/>
      <c r="F126" s="305"/>
      <c r="G126" s="305"/>
      <c r="H126" s="305"/>
      <c r="I126" s="305"/>
      <c r="J126" s="306"/>
      <c r="K126" s="25">
        <f>K117+K119+K121+K123+K125</f>
        <v>169800</v>
      </c>
      <c r="L126" s="25">
        <f>L117+L119+L121+L123+L125</f>
        <v>169800</v>
      </c>
      <c r="M126" s="25">
        <f>M117+M119+M121+M123+M125</f>
        <v>0</v>
      </c>
    </row>
    <row r="127" spans="1:120" s="298" customFormat="1" x14ac:dyDescent="0.3">
      <c r="A127" s="404" t="s">
        <v>189</v>
      </c>
      <c r="B127" s="405"/>
      <c r="C127" s="405"/>
      <c r="D127" s="405"/>
      <c r="E127" s="405"/>
      <c r="F127" s="405"/>
      <c r="G127" s="405"/>
      <c r="H127" s="405"/>
      <c r="I127" s="405"/>
      <c r="J127" s="405"/>
      <c r="K127" s="405"/>
      <c r="L127" s="405"/>
      <c r="M127" s="406"/>
    </row>
    <row r="128" spans="1:120" s="298" customFormat="1" ht="22.8" customHeight="1" x14ac:dyDescent="0.3">
      <c r="A128" s="273" t="s">
        <v>22</v>
      </c>
      <c r="B128" s="251" t="s">
        <v>23</v>
      </c>
      <c r="C128" s="251" t="s">
        <v>24</v>
      </c>
      <c r="D128" s="419" t="s">
        <v>25</v>
      </c>
      <c r="E128" s="420"/>
      <c r="F128" s="421" t="s">
        <v>30</v>
      </c>
      <c r="G128" s="256"/>
      <c r="H128" s="423" t="s">
        <v>26</v>
      </c>
      <c r="I128" s="424"/>
      <c r="J128" s="424"/>
      <c r="K128" s="424"/>
      <c r="L128" s="424"/>
      <c r="M128" s="425"/>
    </row>
    <row r="129" spans="1:13" s="298" customFormat="1" ht="22.8" customHeight="1" x14ac:dyDescent="0.3">
      <c r="A129" s="274" t="s">
        <v>27</v>
      </c>
      <c r="B129" s="7" t="s">
        <v>28</v>
      </c>
      <c r="C129" s="7" t="s">
        <v>29</v>
      </c>
      <c r="D129" s="8" t="s">
        <v>65</v>
      </c>
      <c r="E129" s="27" t="s">
        <v>66</v>
      </c>
      <c r="F129" s="422"/>
      <c r="G129" s="10" t="s">
        <v>31</v>
      </c>
      <c r="H129" s="9" t="s">
        <v>32</v>
      </c>
      <c r="I129" s="9" t="s">
        <v>33</v>
      </c>
      <c r="J129" s="9" t="s">
        <v>34</v>
      </c>
      <c r="K129" s="318" t="s">
        <v>168</v>
      </c>
      <c r="L129" s="318" t="s">
        <v>406</v>
      </c>
      <c r="M129" s="275" t="s">
        <v>359</v>
      </c>
    </row>
    <row r="130" spans="1:13" s="298" customFormat="1" x14ac:dyDescent="0.3">
      <c r="A130" s="460" t="s">
        <v>179</v>
      </c>
      <c r="B130" s="14"/>
      <c r="C130" s="24" t="s">
        <v>389</v>
      </c>
      <c r="D130" s="16" t="s">
        <v>216</v>
      </c>
      <c r="E130" s="16" t="s">
        <v>216</v>
      </c>
      <c r="F130" s="224" t="s">
        <v>127</v>
      </c>
      <c r="G130" s="18"/>
      <c r="H130" s="244" t="s">
        <v>215</v>
      </c>
      <c r="I130" s="18" t="s">
        <v>39</v>
      </c>
      <c r="J130" s="22" t="s">
        <v>59</v>
      </c>
      <c r="K130" s="321">
        <f>'HR Plan'!M12</f>
        <v>41836.25</v>
      </c>
      <c r="L130" s="321">
        <f>K130</f>
        <v>41836.25</v>
      </c>
      <c r="M130" s="276">
        <f t="shared" ref="M130:M140" si="25">K130-L130</f>
        <v>0</v>
      </c>
    </row>
    <row r="131" spans="1:13" s="298" customFormat="1" x14ac:dyDescent="0.3">
      <c r="A131" s="461"/>
      <c r="B131" s="14"/>
      <c r="C131" s="24" t="s">
        <v>390</v>
      </c>
      <c r="D131" s="16" t="s">
        <v>216</v>
      </c>
      <c r="E131" s="16" t="s">
        <v>216</v>
      </c>
      <c r="F131" s="224" t="s">
        <v>127</v>
      </c>
      <c r="G131" s="18"/>
      <c r="H131" s="244" t="s">
        <v>215</v>
      </c>
      <c r="I131" s="18" t="s">
        <v>39</v>
      </c>
      <c r="J131" s="22" t="s">
        <v>59</v>
      </c>
      <c r="K131" s="321">
        <f>'HR Plan'!M13</f>
        <v>32526</v>
      </c>
      <c r="L131" s="321">
        <f t="shared" ref="L131:L138" si="26">K131</f>
        <v>32526</v>
      </c>
      <c r="M131" s="276">
        <f t="shared" si="25"/>
        <v>0</v>
      </c>
    </row>
    <row r="132" spans="1:13" s="298" customFormat="1" x14ac:dyDescent="0.3">
      <c r="A132" s="461"/>
      <c r="B132" s="14"/>
      <c r="C132" s="24" t="s">
        <v>391</v>
      </c>
      <c r="D132" s="16" t="s">
        <v>216</v>
      </c>
      <c r="E132" s="16" t="s">
        <v>216</v>
      </c>
      <c r="F132" s="224" t="s">
        <v>127</v>
      </c>
      <c r="G132" s="18"/>
      <c r="H132" s="244" t="s">
        <v>215</v>
      </c>
      <c r="I132" s="18" t="s">
        <v>39</v>
      </c>
      <c r="J132" s="22" t="s">
        <v>59</v>
      </c>
      <c r="K132" s="321">
        <f>'HR Plan'!M14</f>
        <v>91933</v>
      </c>
      <c r="L132" s="321">
        <f t="shared" si="26"/>
        <v>91933</v>
      </c>
      <c r="M132" s="276">
        <f t="shared" si="25"/>
        <v>0</v>
      </c>
    </row>
    <row r="133" spans="1:13" s="298" customFormat="1" x14ac:dyDescent="0.3">
      <c r="A133" s="461"/>
      <c r="B133" s="14"/>
      <c r="C133" s="24" t="s">
        <v>255</v>
      </c>
      <c r="D133" s="16" t="s">
        <v>216</v>
      </c>
      <c r="E133" s="16" t="s">
        <v>216</v>
      </c>
      <c r="F133" s="224" t="s">
        <v>127</v>
      </c>
      <c r="G133" s="18"/>
      <c r="H133" s="244" t="s">
        <v>215</v>
      </c>
      <c r="I133" s="18" t="s">
        <v>39</v>
      </c>
      <c r="J133" s="22" t="s">
        <v>191</v>
      </c>
      <c r="K133" s="321">
        <f>'HR Plan'!M15</f>
        <v>30361</v>
      </c>
      <c r="L133" s="321">
        <f t="shared" si="26"/>
        <v>30361</v>
      </c>
      <c r="M133" s="276">
        <f t="shared" si="25"/>
        <v>0</v>
      </c>
    </row>
    <row r="134" spans="1:13" s="298" customFormat="1" x14ac:dyDescent="0.3">
      <c r="A134" s="461"/>
      <c r="B134" s="14"/>
      <c r="C134" s="24" t="s">
        <v>392</v>
      </c>
      <c r="D134" s="16" t="s">
        <v>216</v>
      </c>
      <c r="E134" s="16" t="s">
        <v>216</v>
      </c>
      <c r="F134" s="224" t="s">
        <v>127</v>
      </c>
      <c r="G134" s="18"/>
      <c r="H134" s="244" t="s">
        <v>215</v>
      </c>
      <c r="I134" s="18" t="s">
        <v>39</v>
      </c>
      <c r="J134" s="22" t="s">
        <v>400</v>
      </c>
      <c r="K134" s="321">
        <f>'HR Plan'!M16</f>
        <v>18905</v>
      </c>
      <c r="L134" s="321">
        <f t="shared" ref="L134" si="27">K134</f>
        <v>18905</v>
      </c>
      <c r="M134" s="276">
        <f t="shared" ref="M134" si="28">K134-L134</f>
        <v>0</v>
      </c>
    </row>
    <row r="135" spans="1:13" s="298" customFormat="1" x14ac:dyDescent="0.3">
      <c r="A135" s="461"/>
      <c r="B135" s="14"/>
      <c r="C135" s="24" t="s">
        <v>326</v>
      </c>
      <c r="D135" s="16" t="s">
        <v>216</v>
      </c>
      <c r="E135" s="16" t="s">
        <v>216</v>
      </c>
      <c r="F135" s="224" t="s">
        <v>127</v>
      </c>
      <c r="G135" s="18"/>
      <c r="H135" s="244" t="s">
        <v>215</v>
      </c>
      <c r="I135" s="18" t="s">
        <v>39</v>
      </c>
      <c r="J135" s="22" t="s">
        <v>161</v>
      </c>
      <c r="K135" s="321">
        <v>40000</v>
      </c>
      <c r="L135" s="321">
        <f t="shared" si="26"/>
        <v>40000</v>
      </c>
      <c r="M135" s="276">
        <f t="shared" si="25"/>
        <v>0</v>
      </c>
    </row>
    <row r="136" spans="1:13" s="298" customFormat="1" x14ac:dyDescent="0.3">
      <c r="A136" s="461"/>
      <c r="B136" s="14"/>
      <c r="C136" s="24" t="s">
        <v>256</v>
      </c>
      <c r="D136" s="16" t="s">
        <v>216</v>
      </c>
      <c r="E136" s="16" t="s">
        <v>216</v>
      </c>
      <c r="F136" s="224" t="s">
        <v>127</v>
      </c>
      <c r="G136" s="18"/>
      <c r="H136" s="244" t="s">
        <v>215</v>
      </c>
      <c r="I136" s="18" t="s">
        <v>39</v>
      </c>
      <c r="J136" s="22" t="s">
        <v>257</v>
      </c>
      <c r="K136" s="321">
        <f>'Procurement Plan'!F14</f>
        <v>30000</v>
      </c>
      <c r="L136" s="321">
        <f t="shared" si="26"/>
        <v>30000</v>
      </c>
      <c r="M136" s="276">
        <f t="shared" si="25"/>
        <v>0</v>
      </c>
    </row>
    <row r="137" spans="1:13" ht="13.95" customHeight="1" x14ac:dyDescent="0.3">
      <c r="A137" s="461"/>
      <c r="B137" s="14"/>
      <c r="C137" s="24" t="s">
        <v>190</v>
      </c>
      <c r="D137" s="16" t="s">
        <v>216</v>
      </c>
      <c r="E137" s="16" t="s">
        <v>216</v>
      </c>
      <c r="F137" s="224" t="s">
        <v>127</v>
      </c>
      <c r="G137" s="18"/>
      <c r="H137" s="244" t="s">
        <v>215</v>
      </c>
      <c r="I137" s="18" t="s">
        <v>39</v>
      </c>
      <c r="J137" s="22" t="s">
        <v>192</v>
      </c>
      <c r="K137" s="321">
        <v>2000</v>
      </c>
      <c r="L137" s="321">
        <f t="shared" si="26"/>
        <v>2000</v>
      </c>
      <c r="M137" s="276">
        <f t="shared" si="25"/>
        <v>0</v>
      </c>
    </row>
    <row r="138" spans="1:13" ht="13.95" customHeight="1" x14ac:dyDescent="0.3">
      <c r="A138" s="461"/>
      <c r="B138" s="14"/>
      <c r="C138" s="24" t="s">
        <v>401</v>
      </c>
      <c r="D138" s="16" t="s">
        <v>216</v>
      </c>
      <c r="E138" s="16" t="s">
        <v>216</v>
      </c>
      <c r="F138" s="224" t="s">
        <v>127</v>
      </c>
      <c r="G138" s="18"/>
      <c r="H138" s="244" t="s">
        <v>215</v>
      </c>
      <c r="I138" s="18" t="s">
        <v>39</v>
      </c>
      <c r="J138" s="22" t="s">
        <v>299</v>
      </c>
      <c r="K138" s="321">
        <v>25000</v>
      </c>
      <c r="L138" s="321">
        <f t="shared" si="26"/>
        <v>25000</v>
      </c>
      <c r="M138" s="276">
        <f t="shared" si="25"/>
        <v>0</v>
      </c>
    </row>
    <row r="139" spans="1:13" x14ac:dyDescent="0.3">
      <c r="A139" s="461"/>
      <c r="B139" s="14"/>
      <c r="C139" s="24" t="s">
        <v>402</v>
      </c>
      <c r="D139" s="16" t="s">
        <v>216</v>
      </c>
      <c r="E139" s="16" t="s">
        <v>216</v>
      </c>
      <c r="F139" s="224" t="s">
        <v>127</v>
      </c>
      <c r="G139" s="18"/>
      <c r="H139" s="244" t="s">
        <v>321</v>
      </c>
      <c r="I139" s="244" t="s">
        <v>234</v>
      </c>
      <c r="J139" s="22" t="s">
        <v>404</v>
      </c>
      <c r="K139" s="321">
        <v>54773</v>
      </c>
      <c r="L139" s="321">
        <f t="shared" ref="L139:L140" si="29">K139</f>
        <v>54773</v>
      </c>
      <c r="M139" s="276">
        <f t="shared" si="25"/>
        <v>0</v>
      </c>
    </row>
    <row r="140" spans="1:13" x14ac:dyDescent="0.3">
      <c r="A140" s="461"/>
      <c r="B140" s="14"/>
      <c r="C140" s="24" t="s">
        <v>403</v>
      </c>
      <c r="D140" s="16" t="s">
        <v>216</v>
      </c>
      <c r="E140" s="16" t="s">
        <v>216</v>
      </c>
      <c r="F140" s="297" t="s">
        <v>127</v>
      </c>
      <c r="G140" s="18"/>
      <c r="H140" s="244" t="s">
        <v>321</v>
      </c>
      <c r="I140" s="244" t="s">
        <v>234</v>
      </c>
      <c r="J140" s="22" t="s">
        <v>405</v>
      </c>
      <c r="K140" s="321">
        <v>40897</v>
      </c>
      <c r="L140" s="321">
        <f t="shared" si="29"/>
        <v>40897</v>
      </c>
      <c r="M140" s="276">
        <f t="shared" si="25"/>
        <v>0</v>
      </c>
    </row>
    <row r="141" spans="1:13" x14ac:dyDescent="0.3">
      <c r="A141" s="280" t="s">
        <v>58</v>
      </c>
      <c r="B141" s="252"/>
      <c r="C141" s="252"/>
      <c r="D141" s="252"/>
      <c r="E141" s="379"/>
      <c r="F141" s="252"/>
      <c r="G141" s="252"/>
      <c r="H141" s="252"/>
      <c r="I141" s="252"/>
      <c r="J141" s="253"/>
      <c r="K141" s="25">
        <f>SUM(K130:K140)</f>
        <v>408231.25</v>
      </c>
      <c r="L141" s="25">
        <f>SUM(L130:L140)</f>
        <v>408231.25</v>
      </c>
      <c r="M141" s="278">
        <f>SUM(M130:M140)</f>
        <v>0</v>
      </c>
    </row>
    <row r="142" spans="1:13" x14ac:dyDescent="0.3">
      <c r="A142" s="284" t="s">
        <v>63</v>
      </c>
      <c r="B142" s="26"/>
      <c r="C142" s="26"/>
      <c r="D142" s="26"/>
      <c r="E142" s="26"/>
      <c r="F142" s="26"/>
      <c r="G142" s="26"/>
      <c r="H142" s="26"/>
      <c r="I142" s="26"/>
      <c r="J142" s="26"/>
      <c r="K142" s="322">
        <f>K53+K86+K98+K126+K141+K108</f>
        <v>1761662.8367223861</v>
      </c>
      <c r="L142" s="322">
        <f>L53+L86+L98+L126+L141+L108</f>
        <v>1761662.8367223861</v>
      </c>
      <c r="M142" s="285">
        <f>M53+M86+M98+M141</f>
        <v>0</v>
      </c>
    </row>
    <row r="143" spans="1:13" x14ac:dyDescent="0.3">
      <c r="A143" s="470" t="s">
        <v>64</v>
      </c>
      <c r="B143" s="471"/>
      <c r="C143" s="471"/>
      <c r="D143" s="471"/>
      <c r="E143" s="471"/>
      <c r="F143" s="471"/>
      <c r="G143" s="471"/>
      <c r="H143" s="471"/>
      <c r="I143" s="471"/>
      <c r="J143" s="471"/>
      <c r="K143" s="471"/>
      <c r="L143" s="471"/>
      <c r="M143" s="472"/>
    </row>
    <row r="144" spans="1:13" ht="15" thickBot="1" x14ac:dyDescent="0.35">
      <c r="A144" s="473"/>
      <c r="B144" s="474"/>
      <c r="C144" s="474"/>
      <c r="D144" s="474"/>
      <c r="E144" s="474"/>
      <c r="F144" s="474"/>
      <c r="G144" s="474"/>
      <c r="H144" s="474"/>
      <c r="I144" s="474"/>
      <c r="J144" s="474"/>
      <c r="K144" s="474"/>
      <c r="L144" s="474"/>
      <c r="M144" s="475"/>
    </row>
    <row r="146" spans="1:22" x14ac:dyDescent="0.3">
      <c r="A146" s="298"/>
      <c r="B146" s="298"/>
      <c r="C146" s="298"/>
      <c r="D146" s="298"/>
      <c r="E146" s="298"/>
      <c r="F146" s="298"/>
      <c r="G146" s="298"/>
      <c r="H146" s="298"/>
      <c r="I146" s="298"/>
      <c r="J146" s="298"/>
      <c r="K146" s="301"/>
      <c r="L146" s="301"/>
      <c r="M146" s="298"/>
    </row>
    <row r="147" spans="1:22" x14ac:dyDescent="0.3">
      <c r="A147" s="298"/>
      <c r="B147" s="298"/>
      <c r="C147" s="298"/>
      <c r="D147" s="298"/>
      <c r="E147" s="298"/>
      <c r="F147" s="298"/>
      <c r="G147" s="298"/>
      <c r="H147" s="298"/>
      <c r="I147" s="298"/>
      <c r="J147" s="298"/>
      <c r="K147" s="301"/>
      <c r="M147" s="298"/>
    </row>
    <row r="148" spans="1:22" x14ac:dyDescent="0.3">
      <c r="A148" s="298"/>
      <c r="B148" s="298"/>
      <c r="C148" s="298"/>
      <c r="D148" s="298"/>
      <c r="E148" s="298"/>
      <c r="F148" s="298"/>
      <c r="G148" s="298"/>
      <c r="H148" s="298"/>
      <c r="I148" s="298"/>
      <c r="J148" s="298"/>
      <c r="K148" s="301"/>
      <c r="L148" s="301"/>
      <c r="M148" s="298"/>
    </row>
    <row r="149" spans="1:22" x14ac:dyDescent="0.3">
      <c r="A149" s="298"/>
      <c r="B149" s="298"/>
      <c r="C149" s="298"/>
      <c r="D149" s="298"/>
      <c r="E149" s="298"/>
      <c r="F149" s="298"/>
      <c r="G149" s="298"/>
      <c r="H149" s="298"/>
      <c r="I149" s="298"/>
      <c r="J149" s="298"/>
      <c r="K149" s="301"/>
      <c r="L149" s="301"/>
      <c r="M149" s="298"/>
    </row>
    <row r="150" spans="1:22" x14ac:dyDescent="0.3">
      <c r="A150" s="298"/>
      <c r="B150" s="298"/>
      <c r="C150" s="298"/>
      <c r="D150" s="298"/>
      <c r="E150" s="298"/>
      <c r="F150" s="298"/>
      <c r="G150" s="298"/>
      <c r="H150" s="298"/>
      <c r="I150" s="298"/>
      <c r="J150" s="298"/>
      <c r="K150" s="301"/>
      <c r="L150" s="301"/>
      <c r="M150" s="298"/>
    </row>
    <row r="151" spans="1:22" x14ac:dyDescent="0.3">
      <c r="A151" s="298"/>
      <c r="B151" s="298"/>
      <c r="C151" s="298"/>
      <c r="D151" s="298"/>
      <c r="E151" s="298"/>
      <c r="F151" s="298"/>
      <c r="G151" s="298"/>
      <c r="H151" s="298"/>
      <c r="I151" s="298"/>
      <c r="J151" s="298"/>
      <c r="K151" s="301"/>
      <c r="L151" s="301"/>
      <c r="M151" s="301"/>
    </row>
    <row r="152" spans="1:22" x14ac:dyDescent="0.3">
      <c r="A152" s="298"/>
      <c r="B152" s="298"/>
      <c r="C152" s="298"/>
      <c r="D152" s="298"/>
      <c r="E152" s="298"/>
      <c r="F152" s="298"/>
      <c r="G152" s="298"/>
      <c r="H152" s="298"/>
      <c r="I152" s="298"/>
      <c r="J152" s="298"/>
      <c r="K152" s="301"/>
      <c r="L152" s="301"/>
      <c r="M152" s="298"/>
    </row>
    <row r="153" spans="1:22" x14ac:dyDescent="0.3">
      <c r="A153" s="298"/>
      <c r="B153" s="298"/>
      <c r="C153" s="298"/>
      <c r="D153" s="298"/>
      <c r="E153" s="298"/>
      <c r="F153" s="298"/>
      <c r="G153" s="298"/>
      <c r="H153" s="298"/>
      <c r="I153" s="298"/>
      <c r="J153" s="298"/>
      <c r="K153" s="301"/>
      <c r="L153" s="301"/>
      <c r="M153" s="301"/>
      <c r="V153" s="301"/>
    </row>
    <row r="154" spans="1:22" x14ac:dyDescent="0.3">
      <c r="A154" s="298"/>
      <c r="B154" s="298"/>
      <c r="C154" s="298"/>
      <c r="D154" s="298"/>
      <c r="E154" s="298"/>
      <c r="F154" s="298"/>
      <c r="G154" s="298"/>
      <c r="H154" s="298"/>
      <c r="I154" s="298"/>
      <c r="J154" s="298"/>
      <c r="K154" s="301"/>
      <c r="L154" s="301"/>
      <c r="M154" s="298"/>
    </row>
    <row r="155" spans="1:22" x14ac:dyDescent="0.3">
      <c r="A155" s="298"/>
      <c r="B155" s="298"/>
      <c r="C155" s="298"/>
      <c r="D155" s="298"/>
      <c r="E155" s="298"/>
      <c r="F155" s="298"/>
      <c r="G155" s="298"/>
      <c r="H155" s="298"/>
      <c r="I155" s="298"/>
      <c r="J155" s="298"/>
      <c r="K155" s="301"/>
      <c r="L155" s="301"/>
      <c r="M155" s="298"/>
    </row>
    <row r="156" spans="1:22" x14ac:dyDescent="0.3">
      <c r="A156" s="298"/>
      <c r="B156" s="298"/>
      <c r="C156" s="298"/>
      <c r="D156" s="298"/>
      <c r="E156" s="298"/>
      <c r="F156" s="298"/>
      <c r="G156" s="298"/>
      <c r="H156" s="298"/>
      <c r="I156" s="298"/>
      <c r="J156" s="298"/>
      <c r="K156" s="301"/>
      <c r="L156" s="301"/>
      <c r="M156" s="298"/>
    </row>
    <row r="157" spans="1:22" x14ac:dyDescent="0.3">
      <c r="A157" s="298"/>
      <c r="B157" s="298"/>
      <c r="C157" s="298"/>
      <c r="D157" s="298"/>
      <c r="E157" s="298"/>
      <c r="F157" s="298"/>
      <c r="G157" s="298"/>
      <c r="H157" s="298"/>
      <c r="I157" s="298"/>
      <c r="J157" s="298"/>
      <c r="K157" s="301"/>
      <c r="L157" s="301"/>
      <c r="M157" s="298"/>
    </row>
    <row r="158" spans="1:22" x14ac:dyDescent="0.3">
      <c r="A158" s="298"/>
      <c r="B158" s="298"/>
      <c r="C158" s="298"/>
      <c r="D158" s="298"/>
      <c r="E158" s="298"/>
      <c r="F158" s="298"/>
      <c r="G158" s="298"/>
      <c r="H158" s="298"/>
      <c r="I158" s="298"/>
      <c r="J158" s="298"/>
      <c r="K158" s="301"/>
      <c r="L158" s="301"/>
      <c r="M158" s="298"/>
    </row>
    <row r="159" spans="1:22" x14ac:dyDescent="0.3">
      <c r="A159" s="298"/>
      <c r="B159" s="298"/>
      <c r="C159" s="298"/>
      <c r="D159" s="298"/>
      <c r="E159" s="298"/>
      <c r="F159" s="298"/>
      <c r="G159" s="298"/>
      <c r="H159" s="298"/>
      <c r="I159" s="298"/>
      <c r="J159" s="298"/>
      <c r="K159" s="301"/>
      <c r="L159" s="301"/>
      <c r="M159" s="298"/>
    </row>
    <row r="160" spans="1:22" x14ac:dyDescent="0.3">
      <c r="A160" s="298"/>
      <c r="B160" s="298"/>
      <c r="C160" s="298"/>
      <c r="D160" s="298"/>
      <c r="E160" s="298"/>
      <c r="F160" s="298"/>
      <c r="G160" s="298"/>
      <c r="H160" s="298"/>
      <c r="I160" s="298"/>
      <c r="J160" s="298"/>
      <c r="K160" s="301"/>
      <c r="L160" s="301"/>
      <c r="M160" s="298"/>
    </row>
    <row r="161" spans="1:13" x14ac:dyDescent="0.3">
      <c r="A161" s="298"/>
      <c r="B161" s="298"/>
      <c r="C161" s="298"/>
      <c r="D161" s="298"/>
      <c r="E161" s="298"/>
      <c r="F161" s="298"/>
      <c r="G161" s="298"/>
      <c r="H161" s="298"/>
      <c r="I161" s="298"/>
      <c r="J161" s="298"/>
      <c r="K161" s="301"/>
      <c r="L161" s="301"/>
      <c r="M161" s="298"/>
    </row>
    <row r="162" spans="1:13" x14ac:dyDescent="0.3">
      <c r="A162" s="298"/>
      <c r="B162" s="298"/>
      <c r="C162" s="298"/>
      <c r="D162" s="298"/>
      <c r="E162" s="298"/>
      <c r="F162" s="298"/>
      <c r="G162" s="298"/>
      <c r="H162" s="298"/>
      <c r="I162" s="298"/>
      <c r="J162" s="298"/>
      <c r="K162" s="301"/>
      <c r="L162" s="301"/>
      <c r="M162" s="298"/>
    </row>
    <row r="163" spans="1:13" x14ac:dyDescent="0.3">
      <c r="A163" s="298"/>
      <c r="B163" s="298"/>
      <c r="C163" s="298"/>
      <c r="D163" s="298"/>
      <c r="E163" s="298"/>
      <c r="F163" s="298"/>
      <c r="G163" s="298"/>
      <c r="H163" s="298"/>
      <c r="I163" s="298"/>
      <c r="J163" s="298"/>
      <c r="K163" s="301"/>
      <c r="L163" s="301"/>
      <c r="M163" s="298"/>
    </row>
    <row r="164" spans="1:13" x14ac:dyDescent="0.3">
      <c r="A164" s="298"/>
      <c r="B164" s="298"/>
      <c r="C164" s="298"/>
      <c r="D164" s="298"/>
      <c r="E164" s="298"/>
      <c r="F164" s="298"/>
      <c r="G164" s="298"/>
      <c r="H164" s="298"/>
      <c r="I164" s="298"/>
      <c r="J164" s="298"/>
      <c r="K164" s="301"/>
      <c r="L164" s="301"/>
      <c r="M164" s="298"/>
    </row>
    <row r="165" spans="1:13" x14ac:dyDescent="0.3">
      <c r="A165" s="298"/>
      <c r="B165" s="298"/>
      <c r="C165" s="298"/>
      <c r="D165" s="298"/>
      <c r="E165" s="298"/>
      <c r="F165" s="298"/>
      <c r="G165" s="298"/>
      <c r="H165" s="298"/>
      <c r="I165" s="298"/>
      <c r="J165" s="298"/>
      <c r="K165" s="301"/>
      <c r="L165" s="301"/>
      <c r="M165" s="298"/>
    </row>
    <row r="166" spans="1:13" x14ac:dyDescent="0.3">
      <c r="A166" s="298"/>
      <c r="B166" s="298"/>
      <c r="C166" s="298"/>
      <c r="D166" s="298"/>
      <c r="E166" s="298"/>
      <c r="F166" s="298"/>
      <c r="G166" s="298"/>
      <c r="H166" s="298"/>
      <c r="I166" s="298"/>
      <c r="J166" s="298"/>
      <c r="K166" s="301"/>
      <c r="L166" s="301"/>
      <c r="M166" s="298"/>
    </row>
  </sheetData>
  <sheetProtection formatColumns="0" insertColumns="0" deleteColumns="0"/>
  <autoFilter ref="A22:M144" xr:uid="{6FBD4B9D-31E1-45C7-B3A1-BB8F4D0539D6}"/>
  <mergeCells count="71">
    <mergeCell ref="A143:M144"/>
    <mergeCell ref="A25:A47"/>
    <mergeCell ref="A60:A76"/>
    <mergeCell ref="A130:A140"/>
    <mergeCell ref="A48:J48"/>
    <mergeCell ref="A127:M127"/>
    <mergeCell ref="H128:M128"/>
    <mergeCell ref="H101:M101"/>
    <mergeCell ref="D128:E128"/>
    <mergeCell ref="F101:F102"/>
    <mergeCell ref="F128:F129"/>
    <mergeCell ref="D101:E101"/>
    <mergeCell ref="A49:A51"/>
    <mergeCell ref="H110:M110"/>
    <mergeCell ref="A117:J117"/>
    <mergeCell ref="A77:J77"/>
    <mergeCell ref="A78:A84"/>
    <mergeCell ref="D110:E110"/>
    <mergeCell ref="F110:F111"/>
    <mergeCell ref="A87:M87"/>
    <mergeCell ref="A99:M99"/>
    <mergeCell ref="C89:F91"/>
    <mergeCell ref="H89:M91"/>
    <mergeCell ref="C88:F88"/>
    <mergeCell ref="H92:M92"/>
    <mergeCell ref="D92:E92"/>
    <mergeCell ref="A109:M109"/>
    <mergeCell ref="A103:A106"/>
    <mergeCell ref="C13:K13"/>
    <mergeCell ref="A1:M1"/>
    <mergeCell ref="N1:S10"/>
    <mergeCell ref="A2:M2"/>
    <mergeCell ref="A3:M3"/>
    <mergeCell ref="C4:M4"/>
    <mergeCell ref="C5:M5"/>
    <mergeCell ref="C6:M6"/>
    <mergeCell ref="C7:M7"/>
    <mergeCell ref="C8:M8"/>
    <mergeCell ref="A9:B10"/>
    <mergeCell ref="C9:M10"/>
    <mergeCell ref="C11:M11"/>
    <mergeCell ref="C12:K12"/>
    <mergeCell ref="D21:E21"/>
    <mergeCell ref="F21:F22"/>
    <mergeCell ref="F92:F93"/>
    <mergeCell ref="H21:M21"/>
    <mergeCell ref="A24:J24"/>
    <mergeCell ref="H58:M58"/>
    <mergeCell ref="D58:E58"/>
    <mergeCell ref="F58:F59"/>
    <mergeCell ref="A53:J53"/>
    <mergeCell ref="A54:M54"/>
    <mergeCell ref="C55:M55"/>
    <mergeCell ref="A56:B57"/>
    <mergeCell ref="C56:F57"/>
    <mergeCell ref="H56:M57"/>
    <mergeCell ref="A85:J85"/>
    <mergeCell ref="A52:J52"/>
    <mergeCell ref="C14:K14"/>
    <mergeCell ref="A18:M18"/>
    <mergeCell ref="A19:B20"/>
    <mergeCell ref="C19:F20"/>
    <mergeCell ref="H19:M20"/>
    <mergeCell ref="D16:E16"/>
    <mergeCell ref="A123:J123"/>
    <mergeCell ref="A125:J125"/>
    <mergeCell ref="A97:J97"/>
    <mergeCell ref="A119:J119"/>
    <mergeCell ref="A121:J121"/>
    <mergeCell ref="A112:A116"/>
    <mergeCell ref="A107:J107"/>
  </mergeCells>
  <phoneticPr fontId="41" type="noConversion"/>
  <dataValidations disablePrompts="1" count="2">
    <dataValidation type="list" allowBlank="1" showInputMessage="1" showErrorMessage="1" sqref="M12" xr:uid="{00000000-0002-0000-0000-000000000000}">
      <formula1>#REF!</formula1>
    </dataValidation>
    <dataValidation type="list" allowBlank="1" showInputMessage="1" showErrorMessage="1" sqref="M13" xr:uid="{00000000-0002-0000-0000-000001000000}">
      <formula1>#REF!</formula1>
    </dataValidation>
  </dataValidations>
  <pageMargins left="0.7" right="0.7" top="0.75" bottom="0.75" header="0.3" footer="0.3"/>
  <pageSetup scale="6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6A37C1-BDD3-4B1A-9071-6903525345D4}">
  <sheetPr>
    <tabColor rgb="FFFF0000"/>
  </sheetPr>
  <dimension ref="A1:I237"/>
  <sheetViews>
    <sheetView showGridLines="0" topLeftCell="A14" zoomScale="120" zoomScaleNormal="120" workbookViewId="0">
      <selection activeCell="C3" sqref="C3:C10"/>
    </sheetView>
  </sheetViews>
  <sheetFormatPr defaultRowHeight="14.4" x14ac:dyDescent="0.3"/>
  <cols>
    <col min="1" max="1" width="14.5546875" customWidth="1"/>
    <col min="2" max="2" width="24.77734375" customWidth="1"/>
    <col min="3" max="3" width="22.21875" customWidth="1"/>
    <col min="4" max="4" width="25.21875" customWidth="1"/>
    <col min="5" max="6" width="18.5546875" customWidth="1"/>
    <col min="8" max="8" width="9.77734375" customWidth="1"/>
    <col min="9" max="9" width="16" customWidth="1"/>
  </cols>
  <sheetData>
    <row r="1" spans="1:9" x14ac:dyDescent="0.3">
      <c r="A1" s="357"/>
      <c r="B1" s="357"/>
      <c r="C1" s="357"/>
      <c r="D1" s="357"/>
      <c r="E1" s="358" t="s">
        <v>138</v>
      </c>
      <c r="F1" s="358"/>
      <c r="G1" s="358"/>
      <c r="H1" s="357"/>
      <c r="I1" s="191"/>
    </row>
    <row r="2" spans="1:9" s="141" customFormat="1" ht="41.4" x14ac:dyDescent="0.3">
      <c r="A2" s="358" t="s">
        <v>137</v>
      </c>
      <c r="B2" s="358" t="s">
        <v>136</v>
      </c>
      <c r="C2" s="358" t="s">
        <v>135</v>
      </c>
      <c r="D2" s="358" t="s">
        <v>134</v>
      </c>
      <c r="E2" s="358">
        <v>2021</v>
      </c>
      <c r="F2" s="358" t="s">
        <v>308</v>
      </c>
      <c r="G2" s="358" t="s">
        <v>306</v>
      </c>
      <c r="H2" s="358" t="s">
        <v>316</v>
      </c>
      <c r="I2" s="358" t="s">
        <v>133</v>
      </c>
    </row>
    <row r="3" spans="1:9" ht="65.55" customHeight="1" x14ac:dyDescent="0.3">
      <c r="A3" s="481" t="s">
        <v>270</v>
      </c>
      <c r="B3" s="486" t="s">
        <v>271</v>
      </c>
      <c r="C3" s="483" t="s">
        <v>305</v>
      </c>
      <c r="D3" s="354" t="s">
        <v>272</v>
      </c>
      <c r="E3" s="354" t="s">
        <v>274</v>
      </c>
      <c r="F3" s="354" t="s">
        <v>309</v>
      </c>
      <c r="G3" s="354" t="s">
        <v>307</v>
      </c>
      <c r="H3" s="190" t="s">
        <v>317</v>
      </c>
      <c r="I3" s="519">
        <v>155170</v>
      </c>
    </row>
    <row r="4" spans="1:9" ht="69" x14ac:dyDescent="0.3">
      <c r="A4" s="481"/>
      <c r="B4" s="487"/>
      <c r="C4" s="484"/>
      <c r="D4" s="354" t="s">
        <v>273</v>
      </c>
      <c r="E4" s="359" t="s">
        <v>304</v>
      </c>
      <c r="F4" s="377" t="s">
        <v>314</v>
      </c>
      <c r="G4" s="354" t="s">
        <v>307</v>
      </c>
      <c r="H4" s="190" t="s">
        <v>318</v>
      </c>
      <c r="I4" s="520"/>
    </row>
    <row r="5" spans="1:9" ht="41.4" x14ac:dyDescent="0.3">
      <c r="A5" s="481"/>
      <c r="B5" s="487"/>
      <c r="C5" s="484"/>
      <c r="D5" s="354"/>
      <c r="E5" s="354"/>
      <c r="F5" s="354"/>
      <c r="G5" s="354" t="s">
        <v>307</v>
      </c>
      <c r="H5" s="190" t="s">
        <v>319</v>
      </c>
      <c r="I5" s="520"/>
    </row>
    <row r="6" spans="1:9" ht="13.95" customHeight="1" x14ac:dyDescent="0.3">
      <c r="A6" s="481"/>
      <c r="B6" s="487"/>
      <c r="C6" s="484"/>
      <c r="D6" s="354"/>
      <c r="E6" s="354"/>
      <c r="F6" s="354"/>
      <c r="G6" s="354" t="s">
        <v>307</v>
      </c>
      <c r="H6" s="190"/>
      <c r="I6" s="520"/>
    </row>
    <row r="7" spans="1:9" x14ac:dyDescent="0.3">
      <c r="A7" s="481"/>
      <c r="B7" s="487"/>
      <c r="C7" s="484"/>
      <c r="D7" s="354"/>
      <c r="E7" s="354"/>
      <c r="F7" s="354"/>
      <c r="G7" s="354" t="s">
        <v>307</v>
      </c>
      <c r="H7" s="190"/>
      <c r="I7" s="520"/>
    </row>
    <row r="8" spans="1:9" x14ac:dyDescent="0.3">
      <c r="A8" s="481"/>
      <c r="B8" s="487"/>
      <c r="C8" s="484"/>
      <c r="D8" s="354"/>
      <c r="E8" s="354"/>
      <c r="F8" s="354"/>
      <c r="G8" s="354" t="s">
        <v>307</v>
      </c>
      <c r="H8" s="190"/>
      <c r="I8" s="520"/>
    </row>
    <row r="9" spans="1:9" x14ac:dyDescent="0.3">
      <c r="A9" s="481"/>
      <c r="B9" s="487"/>
      <c r="C9" s="484"/>
      <c r="D9" s="354"/>
      <c r="E9" s="354"/>
      <c r="F9" s="354"/>
      <c r="G9" s="354" t="s">
        <v>307</v>
      </c>
      <c r="H9" s="190"/>
      <c r="I9" s="520"/>
    </row>
    <row r="10" spans="1:9" x14ac:dyDescent="0.3">
      <c r="A10" s="481"/>
      <c r="B10" s="488"/>
      <c r="C10" s="485"/>
      <c r="D10" s="354"/>
      <c r="E10" s="354"/>
      <c r="F10" s="354"/>
      <c r="G10" s="354" t="s">
        <v>307</v>
      </c>
      <c r="H10" s="190"/>
      <c r="I10" s="520"/>
    </row>
    <row r="11" spans="1:9" x14ac:dyDescent="0.3">
      <c r="A11" s="173"/>
      <c r="B11" s="189"/>
      <c r="C11" s="173"/>
      <c r="D11" s="173"/>
      <c r="E11" s="173"/>
      <c r="F11" s="179"/>
      <c r="G11" s="354" t="s">
        <v>307</v>
      </c>
      <c r="H11" s="175"/>
      <c r="I11" s="521"/>
    </row>
    <row r="12" spans="1:9" x14ac:dyDescent="0.3">
      <c r="A12" s="173"/>
      <c r="B12" s="189"/>
      <c r="C12" s="173"/>
      <c r="D12" s="173"/>
      <c r="E12" s="173"/>
      <c r="F12" s="173"/>
      <c r="G12" s="354" t="s">
        <v>307</v>
      </c>
      <c r="H12" s="188"/>
      <c r="I12" s="378"/>
    </row>
    <row r="13" spans="1:9" ht="27.6" x14ac:dyDescent="0.3">
      <c r="A13" s="481" t="s">
        <v>275</v>
      </c>
      <c r="B13" s="486" t="s">
        <v>276</v>
      </c>
      <c r="C13" s="478" t="s">
        <v>311</v>
      </c>
      <c r="D13" s="190" t="s">
        <v>312</v>
      </c>
      <c r="E13" s="354" t="s">
        <v>310</v>
      </c>
      <c r="F13" s="184"/>
      <c r="G13" s="354" t="s">
        <v>307</v>
      </c>
      <c r="H13" s="526" t="s">
        <v>317</v>
      </c>
      <c r="I13" s="519">
        <v>473136</v>
      </c>
    </row>
    <row r="14" spans="1:9" ht="27.6" x14ac:dyDescent="0.3">
      <c r="A14" s="481"/>
      <c r="B14" s="487"/>
      <c r="C14" s="478"/>
      <c r="D14" s="354" t="s">
        <v>313</v>
      </c>
      <c r="E14" s="354" t="s">
        <v>281</v>
      </c>
      <c r="F14" s="183" t="s">
        <v>315</v>
      </c>
      <c r="G14" s="354" t="s">
        <v>307</v>
      </c>
      <c r="H14" s="527"/>
      <c r="I14" s="520"/>
    </row>
    <row r="15" spans="1:9" ht="41.4" x14ac:dyDescent="0.3">
      <c r="A15" s="481"/>
      <c r="B15" s="487"/>
      <c r="C15" s="478"/>
      <c r="D15" s="354" t="s">
        <v>277</v>
      </c>
      <c r="E15" s="354" t="s">
        <v>282</v>
      </c>
      <c r="F15" s="183"/>
      <c r="G15" s="354" t="s">
        <v>307</v>
      </c>
      <c r="H15" s="527"/>
      <c r="I15" s="520"/>
    </row>
    <row r="16" spans="1:9" ht="55.2" x14ac:dyDescent="0.3">
      <c r="A16" s="481"/>
      <c r="B16" s="487"/>
      <c r="C16" s="478"/>
      <c r="D16" s="354" t="s">
        <v>278</v>
      </c>
      <c r="E16" s="354" t="s">
        <v>283</v>
      </c>
      <c r="F16" s="183" t="s">
        <v>309</v>
      </c>
      <c r="G16" s="354" t="s">
        <v>307</v>
      </c>
      <c r="H16" s="527"/>
      <c r="I16" s="520"/>
    </row>
    <row r="17" spans="1:9" ht="82.8" x14ac:dyDescent="0.3">
      <c r="A17" s="481"/>
      <c r="B17" s="487"/>
      <c r="C17" s="478"/>
      <c r="D17" s="354" t="s">
        <v>279</v>
      </c>
      <c r="E17" s="354" t="s">
        <v>284</v>
      </c>
      <c r="F17" s="183" t="s">
        <v>309</v>
      </c>
      <c r="G17" s="354" t="s">
        <v>307</v>
      </c>
      <c r="H17" s="527"/>
      <c r="I17" s="520"/>
    </row>
    <row r="18" spans="1:9" ht="96.6" x14ac:dyDescent="0.3">
      <c r="A18" s="481"/>
      <c r="B18" s="487"/>
      <c r="C18" s="478"/>
      <c r="D18" s="354" t="s">
        <v>280</v>
      </c>
      <c r="E18" s="354" t="s">
        <v>285</v>
      </c>
      <c r="F18" s="183" t="s">
        <v>309</v>
      </c>
      <c r="G18" s="354" t="s">
        <v>307</v>
      </c>
      <c r="H18" s="527"/>
      <c r="I18" s="520"/>
    </row>
    <row r="19" spans="1:9" x14ac:dyDescent="0.3">
      <c r="A19" s="481"/>
      <c r="B19" s="487"/>
      <c r="C19" s="478"/>
      <c r="D19" s="354"/>
      <c r="E19" s="354"/>
      <c r="F19" s="183"/>
      <c r="G19" s="354" t="s">
        <v>307</v>
      </c>
      <c r="H19" s="527"/>
      <c r="I19" s="520"/>
    </row>
    <row r="20" spans="1:9" x14ac:dyDescent="0.3">
      <c r="A20" s="481"/>
      <c r="B20" s="488"/>
      <c r="C20" s="478"/>
      <c r="D20" s="354"/>
      <c r="E20" s="354"/>
      <c r="F20" s="182"/>
      <c r="G20" s="354" t="s">
        <v>307</v>
      </c>
      <c r="H20" s="528"/>
      <c r="I20" s="520"/>
    </row>
    <row r="21" spans="1:9" x14ac:dyDescent="0.3">
      <c r="A21" s="481"/>
      <c r="B21" s="181"/>
      <c r="C21" s="173"/>
      <c r="D21" s="173"/>
      <c r="E21" s="173"/>
      <c r="F21" s="179"/>
      <c r="G21" s="354" t="s">
        <v>307</v>
      </c>
      <c r="H21" s="175"/>
      <c r="I21" s="520"/>
    </row>
    <row r="22" spans="1:9" x14ac:dyDescent="0.3">
      <c r="A22" s="481"/>
      <c r="B22" s="477"/>
      <c r="C22" s="481"/>
      <c r="D22" s="354"/>
      <c r="E22" s="354"/>
      <c r="F22" s="184"/>
      <c r="G22" s="354" t="s">
        <v>307</v>
      </c>
      <c r="H22" s="526"/>
      <c r="I22" s="520"/>
    </row>
    <row r="23" spans="1:9" x14ac:dyDescent="0.3">
      <c r="A23" s="481"/>
      <c r="B23" s="477"/>
      <c r="C23" s="481"/>
      <c r="D23" s="354"/>
      <c r="E23" s="354"/>
      <c r="F23" s="183"/>
      <c r="G23" s="354" t="s">
        <v>307</v>
      </c>
      <c r="H23" s="527"/>
      <c r="I23" s="520"/>
    </row>
    <row r="24" spans="1:9" x14ac:dyDescent="0.3">
      <c r="A24" s="481"/>
      <c r="B24" s="477"/>
      <c r="C24" s="481"/>
      <c r="D24" s="354"/>
      <c r="E24" s="354"/>
      <c r="F24" s="183"/>
      <c r="G24" s="354" t="s">
        <v>307</v>
      </c>
      <c r="H24" s="527"/>
      <c r="I24" s="520"/>
    </row>
    <row r="25" spans="1:9" x14ac:dyDescent="0.3">
      <c r="A25" s="481"/>
      <c r="B25" s="477"/>
      <c r="C25" s="481"/>
      <c r="D25" s="354"/>
      <c r="E25" s="354"/>
      <c r="F25" s="183"/>
      <c r="G25" s="354" t="s">
        <v>307</v>
      </c>
      <c r="H25" s="527"/>
      <c r="I25" s="520"/>
    </row>
    <row r="26" spans="1:9" x14ac:dyDescent="0.3">
      <c r="A26" s="481"/>
      <c r="B26" s="477"/>
      <c r="C26" s="481"/>
      <c r="D26" s="354"/>
      <c r="E26" s="354"/>
      <c r="F26" s="183"/>
      <c r="G26" s="354" t="s">
        <v>307</v>
      </c>
      <c r="H26" s="527"/>
      <c r="I26" s="520"/>
    </row>
    <row r="27" spans="1:9" x14ac:dyDescent="0.3">
      <c r="A27" s="481"/>
      <c r="B27" s="477"/>
      <c r="C27" s="481"/>
      <c r="D27" s="354"/>
      <c r="E27" s="354"/>
      <c r="F27" s="183"/>
      <c r="G27" s="354" t="s">
        <v>307</v>
      </c>
      <c r="H27" s="527"/>
      <c r="I27" s="520"/>
    </row>
    <row r="28" spans="1:9" x14ac:dyDescent="0.3">
      <c r="A28" s="481"/>
      <c r="B28" s="477"/>
      <c r="C28" s="481"/>
      <c r="D28" s="354"/>
      <c r="E28" s="354"/>
      <c r="F28" s="183"/>
      <c r="G28" s="354" t="s">
        <v>307</v>
      </c>
      <c r="H28" s="527"/>
      <c r="I28" s="520"/>
    </row>
    <row r="29" spans="1:9" x14ac:dyDescent="0.3">
      <c r="A29" s="481"/>
      <c r="B29" s="477"/>
      <c r="C29" s="481"/>
      <c r="D29" s="354"/>
      <c r="E29" s="354"/>
      <c r="F29" s="182"/>
      <c r="G29" s="354" t="s">
        <v>307</v>
      </c>
      <c r="H29" s="528"/>
      <c r="I29" s="520"/>
    </row>
    <row r="30" spans="1:9" x14ac:dyDescent="0.3">
      <c r="A30" s="173"/>
      <c r="B30" s="174"/>
      <c r="C30" s="173"/>
      <c r="D30" s="173"/>
      <c r="E30" s="173"/>
      <c r="F30" s="179"/>
      <c r="G30" s="354" t="s">
        <v>307</v>
      </c>
      <c r="H30" s="175"/>
      <c r="I30" s="521"/>
    </row>
    <row r="31" spans="1:9" ht="41.4" x14ac:dyDescent="0.3">
      <c r="A31" s="481" t="s">
        <v>286</v>
      </c>
      <c r="B31" s="482" t="s">
        <v>287</v>
      </c>
      <c r="C31" s="478" t="s">
        <v>288</v>
      </c>
      <c r="D31" s="354" t="s">
        <v>289</v>
      </c>
      <c r="E31" s="354" t="s">
        <v>292</v>
      </c>
      <c r="F31" s="184" t="s">
        <v>315</v>
      </c>
      <c r="G31" s="354" t="s">
        <v>307</v>
      </c>
      <c r="H31" s="529" t="s">
        <v>320</v>
      </c>
      <c r="I31" s="522">
        <v>55400</v>
      </c>
    </row>
    <row r="32" spans="1:9" ht="27.6" x14ac:dyDescent="0.3">
      <c r="A32" s="481"/>
      <c r="B32" s="482"/>
      <c r="C32" s="478"/>
      <c r="D32" s="354" t="s">
        <v>290</v>
      </c>
      <c r="E32" s="354" t="s">
        <v>293</v>
      </c>
      <c r="F32" s="183" t="s">
        <v>309</v>
      </c>
      <c r="G32" s="354" t="s">
        <v>307</v>
      </c>
      <c r="H32" s="524"/>
      <c r="I32" s="523"/>
    </row>
    <row r="33" spans="1:9" ht="96" customHeight="1" x14ac:dyDescent="0.3">
      <c r="A33" s="481"/>
      <c r="B33" s="482"/>
      <c r="C33" s="478"/>
      <c r="D33" s="354" t="s">
        <v>291</v>
      </c>
      <c r="E33" s="354" t="s">
        <v>294</v>
      </c>
      <c r="F33" s="183" t="s">
        <v>309</v>
      </c>
      <c r="G33" s="354" t="s">
        <v>307</v>
      </c>
      <c r="H33" s="524"/>
      <c r="I33" s="523"/>
    </row>
    <row r="34" spans="1:9" x14ac:dyDescent="0.3">
      <c r="A34" s="481"/>
      <c r="B34" s="482"/>
      <c r="C34" s="478"/>
      <c r="D34" s="354"/>
      <c r="E34" s="354"/>
      <c r="F34" s="183"/>
      <c r="G34" s="354" t="s">
        <v>307</v>
      </c>
      <c r="H34" s="524"/>
      <c r="I34" s="523"/>
    </row>
    <row r="35" spans="1:9" x14ac:dyDescent="0.3">
      <c r="A35" s="481"/>
      <c r="B35" s="482"/>
      <c r="C35" s="478"/>
      <c r="D35" s="354"/>
      <c r="E35" s="354"/>
      <c r="F35" s="183"/>
      <c r="G35" s="354" t="s">
        <v>307</v>
      </c>
      <c r="H35" s="524"/>
      <c r="I35" s="523"/>
    </row>
    <row r="36" spans="1:9" x14ac:dyDescent="0.3">
      <c r="A36" s="481"/>
      <c r="B36" s="482"/>
      <c r="C36" s="478"/>
      <c r="D36" s="354"/>
      <c r="E36" s="354"/>
      <c r="F36" s="183"/>
      <c r="G36" s="354" t="s">
        <v>307</v>
      </c>
      <c r="H36" s="524"/>
      <c r="I36" s="523"/>
    </row>
    <row r="37" spans="1:9" x14ac:dyDescent="0.3">
      <c r="A37" s="481"/>
      <c r="B37" s="482"/>
      <c r="C37" s="478"/>
      <c r="D37" s="354"/>
      <c r="E37" s="354"/>
      <c r="F37" s="183"/>
      <c r="G37" s="183"/>
      <c r="H37" s="524"/>
      <c r="I37" s="523"/>
    </row>
    <row r="38" spans="1:9" x14ac:dyDescent="0.3">
      <c r="A38" s="481"/>
      <c r="B38" s="482"/>
      <c r="C38" s="478"/>
      <c r="D38" s="356"/>
      <c r="E38" s="354"/>
      <c r="F38" s="183"/>
      <c r="G38" s="183"/>
      <c r="H38" s="524"/>
      <c r="I38" s="183"/>
    </row>
    <row r="39" spans="1:9" x14ac:dyDescent="0.3">
      <c r="A39" s="364"/>
      <c r="B39" s="174"/>
      <c r="C39" s="173"/>
      <c r="D39" s="174"/>
      <c r="E39" s="173"/>
      <c r="F39" s="179"/>
      <c r="G39" s="179"/>
      <c r="H39" s="172"/>
      <c r="I39" s="183"/>
    </row>
    <row r="40" spans="1:9" ht="64.95" customHeight="1" x14ac:dyDescent="0.3">
      <c r="A40" s="479" t="s">
        <v>295</v>
      </c>
      <c r="B40" s="477" t="s">
        <v>296</v>
      </c>
      <c r="C40" s="478" t="s">
        <v>297</v>
      </c>
      <c r="D40" s="178" t="s">
        <v>296</v>
      </c>
      <c r="E40" s="178" t="s">
        <v>298</v>
      </c>
      <c r="F40" s="184"/>
      <c r="G40" s="184"/>
      <c r="H40" s="526" t="s">
        <v>317</v>
      </c>
      <c r="I40" s="522">
        <v>40500</v>
      </c>
    </row>
    <row r="41" spans="1:9" x14ac:dyDescent="0.3">
      <c r="A41" s="480"/>
      <c r="B41" s="477"/>
      <c r="C41" s="478"/>
      <c r="D41" s="178"/>
      <c r="E41" s="178"/>
      <c r="F41" s="183"/>
      <c r="G41" s="183"/>
      <c r="H41" s="527"/>
      <c r="I41" s="524"/>
    </row>
    <row r="42" spans="1:9" x14ac:dyDescent="0.3">
      <c r="A42" s="480"/>
      <c r="B42" s="477"/>
      <c r="C42" s="478"/>
      <c r="D42" s="178"/>
      <c r="E42" s="178"/>
      <c r="F42" s="183"/>
      <c r="G42" s="183"/>
      <c r="H42" s="527"/>
      <c r="I42" s="524"/>
    </row>
    <row r="43" spans="1:9" x14ac:dyDescent="0.3">
      <c r="A43" s="480"/>
      <c r="B43" s="477"/>
      <c r="C43" s="478"/>
      <c r="D43" s="178"/>
      <c r="E43" s="178"/>
      <c r="F43" s="183"/>
      <c r="G43" s="183"/>
      <c r="H43" s="527"/>
      <c r="I43" s="524"/>
    </row>
    <row r="44" spans="1:9" x14ac:dyDescent="0.3">
      <c r="A44" s="480"/>
      <c r="B44" s="477"/>
      <c r="C44" s="478"/>
      <c r="D44" s="178"/>
      <c r="E44" s="178"/>
      <c r="F44" s="183"/>
      <c r="G44" s="183"/>
      <c r="H44" s="527"/>
      <c r="I44" s="524"/>
    </row>
    <row r="45" spans="1:9" x14ac:dyDescent="0.3">
      <c r="A45" s="480"/>
      <c r="B45" s="477"/>
      <c r="C45" s="478"/>
      <c r="D45" s="178"/>
      <c r="E45" s="178"/>
      <c r="F45" s="183"/>
      <c r="G45" s="183"/>
      <c r="H45" s="527"/>
      <c r="I45" s="524"/>
    </row>
    <row r="46" spans="1:9" x14ac:dyDescent="0.3">
      <c r="A46" s="480"/>
      <c r="B46" s="477"/>
      <c r="C46" s="478"/>
      <c r="D46" s="178"/>
      <c r="E46" s="178"/>
      <c r="F46" s="183"/>
      <c r="G46" s="183"/>
      <c r="H46" s="527"/>
      <c r="I46" s="524"/>
    </row>
    <row r="47" spans="1:9" x14ac:dyDescent="0.3">
      <c r="A47" s="480"/>
      <c r="B47" s="477"/>
      <c r="C47" s="478"/>
      <c r="D47" s="178"/>
      <c r="E47" s="178"/>
      <c r="F47" s="183"/>
      <c r="G47" s="183"/>
      <c r="H47" s="527"/>
      <c r="I47" s="524"/>
    </row>
    <row r="48" spans="1:9" x14ac:dyDescent="0.3">
      <c r="A48" s="480"/>
      <c r="B48" s="174"/>
      <c r="C48" s="173"/>
      <c r="D48" s="173"/>
      <c r="E48" s="173"/>
      <c r="F48" s="179"/>
      <c r="G48" s="179"/>
      <c r="H48" s="175"/>
      <c r="I48" s="525"/>
    </row>
    <row r="49" spans="1:9" x14ac:dyDescent="0.3">
      <c r="A49" s="369"/>
      <c r="B49" s="482"/>
      <c r="C49" s="481"/>
      <c r="D49" s="178"/>
      <c r="E49" s="178"/>
      <c r="F49" s="354"/>
      <c r="G49" s="354"/>
      <c r="H49" s="530"/>
      <c r="I49" s="176"/>
    </row>
    <row r="50" spans="1:9" x14ac:dyDescent="0.3">
      <c r="A50" s="369"/>
      <c r="B50" s="482"/>
      <c r="C50" s="481"/>
      <c r="D50" s="178"/>
      <c r="E50" s="178"/>
      <c r="F50" s="354"/>
      <c r="G50" s="354"/>
      <c r="H50" s="530"/>
      <c r="I50" s="176"/>
    </row>
    <row r="51" spans="1:9" x14ac:dyDescent="0.3">
      <c r="A51" s="369"/>
      <c r="B51" s="482"/>
      <c r="C51" s="481"/>
      <c r="D51" s="178"/>
      <c r="E51" s="178"/>
      <c r="F51" s="354"/>
      <c r="G51" s="354"/>
      <c r="H51" s="530"/>
      <c r="I51" s="176"/>
    </row>
    <row r="52" spans="1:9" x14ac:dyDescent="0.3">
      <c r="A52" s="369"/>
      <c r="B52" s="482"/>
      <c r="C52" s="481"/>
      <c r="D52" s="178"/>
      <c r="E52" s="178"/>
      <c r="F52" s="354"/>
      <c r="G52" s="354"/>
      <c r="H52" s="530"/>
      <c r="I52" s="176"/>
    </row>
    <row r="53" spans="1:9" x14ac:dyDescent="0.3">
      <c r="A53" s="369"/>
      <c r="B53" s="482"/>
      <c r="C53" s="481"/>
      <c r="D53" s="178"/>
      <c r="E53" s="178"/>
      <c r="F53" s="354"/>
      <c r="G53" s="354"/>
      <c r="H53" s="530"/>
      <c r="I53" s="176"/>
    </row>
    <row r="54" spans="1:9" x14ac:dyDescent="0.3">
      <c r="A54" s="369"/>
      <c r="B54" s="482"/>
      <c r="C54" s="481"/>
      <c r="D54" s="178"/>
      <c r="E54" s="178"/>
      <c r="F54" s="354"/>
      <c r="G54" s="354"/>
      <c r="H54" s="530"/>
      <c r="I54" s="176"/>
    </row>
    <row r="55" spans="1:9" x14ac:dyDescent="0.3">
      <c r="A55" s="369"/>
      <c r="B55" s="482"/>
      <c r="C55" s="481"/>
      <c r="D55" s="178"/>
      <c r="E55" s="178"/>
      <c r="F55" s="354"/>
      <c r="G55" s="354"/>
      <c r="H55" s="530"/>
      <c r="I55" s="176"/>
    </row>
    <row r="56" spans="1:9" x14ac:dyDescent="0.3">
      <c r="A56" s="369"/>
      <c r="B56" s="482"/>
      <c r="C56" s="481"/>
      <c r="D56" s="178"/>
      <c r="E56" s="178"/>
      <c r="F56" s="354"/>
      <c r="G56" s="354"/>
      <c r="H56" s="530"/>
      <c r="I56" s="176"/>
    </row>
    <row r="57" spans="1:9" x14ac:dyDescent="0.3">
      <c r="A57" s="369"/>
      <c r="B57" s="174"/>
      <c r="C57" s="173"/>
      <c r="D57" s="173"/>
      <c r="E57" s="173"/>
      <c r="F57" s="364"/>
      <c r="G57" s="364"/>
      <c r="H57" s="187"/>
      <c r="I57" s="171"/>
    </row>
    <row r="58" spans="1:9" x14ac:dyDescent="0.3">
      <c r="A58" s="369"/>
      <c r="B58" s="482"/>
      <c r="C58" s="481"/>
      <c r="D58" s="178"/>
      <c r="E58" s="178"/>
      <c r="F58" s="184"/>
      <c r="G58" s="184"/>
      <c r="H58" s="526"/>
      <c r="I58" s="176"/>
    </row>
    <row r="59" spans="1:9" x14ac:dyDescent="0.3">
      <c r="A59" s="369"/>
      <c r="B59" s="482"/>
      <c r="C59" s="481"/>
      <c r="D59" s="178"/>
      <c r="E59" s="178"/>
      <c r="F59" s="183"/>
      <c r="G59" s="365"/>
      <c r="H59" s="527"/>
      <c r="I59" s="176"/>
    </row>
    <row r="60" spans="1:9" x14ac:dyDescent="0.3">
      <c r="A60" s="369"/>
      <c r="B60" s="482"/>
      <c r="C60" s="481"/>
      <c r="D60" s="178"/>
      <c r="E60" s="178"/>
      <c r="F60" s="183"/>
      <c r="G60" s="365"/>
      <c r="H60" s="527"/>
      <c r="I60" s="176"/>
    </row>
    <row r="61" spans="1:9" x14ac:dyDescent="0.3">
      <c r="A61" s="369"/>
      <c r="B61" s="482"/>
      <c r="C61" s="481"/>
      <c r="D61" s="178"/>
      <c r="E61" s="178"/>
      <c r="F61" s="183"/>
      <c r="G61" s="365"/>
      <c r="H61" s="527"/>
      <c r="I61" s="176"/>
    </row>
    <row r="62" spans="1:9" x14ac:dyDescent="0.3">
      <c r="A62" s="369"/>
      <c r="B62" s="482"/>
      <c r="C62" s="481"/>
      <c r="D62" s="178"/>
      <c r="E62" s="178"/>
      <c r="F62" s="183"/>
      <c r="G62" s="365"/>
      <c r="H62" s="527"/>
      <c r="I62" s="176"/>
    </row>
    <row r="63" spans="1:9" x14ac:dyDescent="0.3">
      <c r="A63" s="369"/>
      <c r="B63" s="482"/>
      <c r="C63" s="481"/>
      <c r="D63" s="178"/>
      <c r="E63" s="178"/>
      <c r="F63" s="183"/>
      <c r="G63" s="365"/>
      <c r="H63" s="527"/>
      <c r="I63" s="176"/>
    </row>
    <row r="64" spans="1:9" x14ac:dyDescent="0.3">
      <c r="A64" s="369"/>
      <c r="B64" s="482"/>
      <c r="C64" s="481"/>
      <c r="D64" s="178"/>
      <c r="E64" s="178"/>
      <c r="F64" s="183"/>
      <c r="G64" s="365"/>
      <c r="H64" s="527"/>
      <c r="I64" s="176"/>
    </row>
    <row r="65" spans="1:9" x14ac:dyDescent="0.3">
      <c r="A65" s="370"/>
      <c r="B65" s="482"/>
      <c r="C65" s="481"/>
      <c r="D65" s="178"/>
      <c r="E65" s="178"/>
      <c r="F65" s="182"/>
      <c r="G65" s="366"/>
      <c r="H65" s="528"/>
      <c r="I65" s="176"/>
    </row>
    <row r="66" spans="1:9" x14ac:dyDescent="0.3">
      <c r="A66" s="180"/>
      <c r="B66" s="174"/>
      <c r="C66" s="173"/>
      <c r="D66" s="173"/>
      <c r="E66" s="173"/>
      <c r="F66" s="179"/>
      <c r="G66" s="179"/>
      <c r="H66" s="175"/>
      <c r="I66" s="151"/>
    </row>
    <row r="67" spans="1:9" x14ac:dyDescent="0.3">
      <c r="A67" s="489"/>
      <c r="B67" s="490"/>
      <c r="C67" s="489"/>
      <c r="D67" s="156"/>
      <c r="E67" s="156"/>
      <c r="F67" s="360"/>
      <c r="G67" s="360"/>
      <c r="H67" s="493"/>
      <c r="I67" s="155"/>
    </row>
    <row r="68" spans="1:9" x14ac:dyDescent="0.3">
      <c r="A68" s="489"/>
      <c r="B68" s="490"/>
      <c r="C68" s="489"/>
      <c r="D68" s="156"/>
      <c r="E68" s="156"/>
      <c r="F68" s="361"/>
      <c r="G68" s="361"/>
      <c r="H68" s="494"/>
      <c r="I68" s="155"/>
    </row>
    <row r="69" spans="1:9" x14ac:dyDescent="0.3">
      <c r="A69" s="489"/>
      <c r="B69" s="490"/>
      <c r="C69" s="489"/>
      <c r="D69" s="156"/>
      <c r="E69" s="156"/>
      <c r="F69" s="361"/>
      <c r="G69" s="361"/>
      <c r="H69" s="494"/>
      <c r="I69" s="155"/>
    </row>
    <row r="70" spans="1:9" x14ac:dyDescent="0.3">
      <c r="A70" s="489"/>
      <c r="B70" s="490"/>
      <c r="C70" s="489"/>
      <c r="D70" s="156"/>
      <c r="E70" s="156"/>
      <c r="F70" s="361"/>
      <c r="G70" s="361"/>
      <c r="H70" s="494"/>
      <c r="I70" s="155"/>
    </row>
    <row r="71" spans="1:9" x14ac:dyDescent="0.3">
      <c r="A71" s="489"/>
      <c r="B71" s="490"/>
      <c r="C71" s="489"/>
      <c r="D71" s="156"/>
      <c r="E71" s="156"/>
      <c r="F71" s="361"/>
      <c r="G71" s="361"/>
      <c r="H71" s="494"/>
      <c r="I71" s="155"/>
    </row>
    <row r="72" spans="1:9" x14ac:dyDescent="0.3">
      <c r="A72" s="489"/>
      <c r="B72" s="490"/>
      <c r="C72" s="489"/>
      <c r="D72" s="156"/>
      <c r="E72" s="156"/>
      <c r="F72" s="361"/>
      <c r="G72" s="361"/>
      <c r="H72" s="494"/>
      <c r="I72" s="155"/>
    </row>
    <row r="73" spans="1:9" x14ac:dyDescent="0.3">
      <c r="A73" s="489"/>
      <c r="B73" s="490"/>
      <c r="C73" s="489"/>
      <c r="D73" s="156"/>
      <c r="E73" s="156"/>
      <c r="F73" s="361"/>
      <c r="G73" s="361"/>
      <c r="H73" s="494"/>
      <c r="I73" s="155"/>
    </row>
    <row r="74" spans="1:9" x14ac:dyDescent="0.3">
      <c r="A74" s="489"/>
      <c r="B74" s="490"/>
      <c r="C74" s="489"/>
      <c r="D74" s="156"/>
      <c r="E74" s="156"/>
      <c r="F74" s="362"/>
      <c r="G74" s="362"/>
      <c r="H74" s="495"/>
      <c r="I74" s="155"/>
    </row>
    <row r="75" spans="1:9" x14ac:dyDescent="0.3">
      <c r="A75" s="489"/>
      <c r="B75" s="154"/>
      <c r="C75" s="153"/>
      <c r="D75" s="153"/>
      <c r="E75" s="153"/>
      <c r="F75" s="363"/>
      <c r="G75" s="363"/>
      <c r="H75" s="157"/>
      <c r="I75" s="151"/>
    </row>
    <row r="76" spans="1:9" x14ac:dyDescent="0.3">
      <c r="A76" s="489"/>
      <c r="B76" s="490"/>
      <c r="C76" s="489"/>
      <c r="D76" s="156"/>
      <c r="E76" s="156"/>
      <c r="F76" s="360"/>
      <c r="G76" s="360"/>
      <c r="H76" s="493"/>
      <c r="I76" s="155"/>
    </row>
    <row r="77" spans="1:9" x14ac:dyDescent="0.3">
      <c r="A77" s="489"/>
      <c r="B77" s="490"/>
      <c r="C77" s="489"/>
      <c r="D77" s="156"/>
      <c r="E77" s="156"/>
      <c r="F77" s="361"/>
      <c r="G77" s="361"/>
      <c r="H77" s="494"/>
      <c r="I77" s="155"/>
    </row>
    <row r="78" spans="1:9" x14ac:dyDescent="0.3">
      <c r="A78" s="489"/>
      <c r="B78" s="490"/>
      <c r="C78" s="489"/>
      <c r="D78" s="156"/>
      <c r="E78" s="156"/>
      <c r="F78" s="361"/>
      <c r="G78" s="361"/>
      <c r="H78" s="494"/>
      <c r="I78" s="155"/>
    </row>
    <row r="79" spans="1:9" x14ac:dyDescent="0.3">
      <c r="A79" s="489"/>
      <c r="B79" s="490"/>
      <c r="C79" s="489"/>
      <c r="D79" s="156"/>
      <c r="E79" s="156"/>
      <c r="F79" s="361"/>
      <c r="G79" s="361"/>
      <c r="H79" s="494"/>
      <c r="I79" s="155"/>
    </row>
    <row r="80" spans="1:9" x14ac:dyDescent="0.3">
      <c r="A80" s="489"/>
      <c r="B80" s="490"/>
      <c r="C80" s="489"/>
      <c r="D80" s="156"/>
      <c r="E80" s="156"/>
      <c r="F80" s="361"/>
      <c r="G80" s="361"/>
      <c r="H80" s="494"/>
      <c r="I80" s="155"/>
    </row>
    <row r="81" spans="1:9" x14ac:dyDescent="0.3">
      <c r="A81" s="489"/>
      <c r="B81" s="490"/>
      <c r="C81" s="489"/>
      <c r="D81" s="156"/>
      <c r="E81" s="156"/>
      <c r="F81" s="361"/>
      <c r="G81" s="361"/>
      <c r="H81" s="494"/>
      <c r="I81" s="155"/>
    </row>
    <row r="82" spans="1:9" x14ac:dyDescent="0.3">
      <c r="A82" s="489"/>
      <c r="B82" s="490"/>
      <c r="C82" s="489"/>
      <c r="D82" s="156"/>
      <c r="E82" s="156"/>
      <c r="F82" s="361"/>
      <c r="G82" s="361"/>
      <c r="H82" s="494"/>
      <c r="I82" s="155"/>
    </row>
    <row r="83" spans="1:9" x14ac:dyDescent="0.3">
      <c r="A83" s="489"/>
      <c r="B83" s="490"/>
      <c r="C83" s="489"/>
      <c r="D83" s="156"/>
      <c r="E83" s="156"/>
      <c r="F83" s="362"/>
      <c r="G83" s="362"/>
      <c r="H83" s="495"/>
      <c r="I83" s="155"/>
    </row>
    <row r="84" spans="1:9" x14ac:dyDescent="0.3">
      <c r="A84" s="489"/>
      <c r="B84" s="154"/>
      <c r="C84" s="153"/>
      <c r="D84" s="153"/>
      <c r="E84" s="153"/>
      <c r="F84" s="363"/>
      <c r="G84" s="363"/>
      <c r="H84" s="157"/>
      <c r="I84" s="151"/>
    </row>
    <row r="85" spans="1:9" x14ac:dyDescent="0.3">
      <c r="A85" s="489"/>
      <c r="B85" s="490"/>
      <c r="C85" s="489"/>
      <c r="D85" s="156"/>
      <c r="E85" s="156"/>
      <c r="F85" s="360"/>
      <c r="G85" s="360"/>
      <c r="H85" s="493"/>
      <c r="I85" s="155"/>
    </row>
    <row r="86" spans="1:9" x14ac:dyDescent="0.3">
      <c r="A86" s="489"/>
      <c r="B86" s="490"/>
      <c r="C86" s="489"/>
      <c r="D86" s="156"/>
      <c r="E86" s="156"/>
      <c r="F86" s="361"/>
      <c r="G86" s="361"/>
      <c r="H86" s="494"/>
      <c r="I86" s="155"/>
    </row>
    <row r="87" spans="1:9" x14ac:dyDescent="0.3">
      <c r="A87" s="489"/>
      <c r="B87" s="490"/>
      <c r="C87" s="489"/>
      <c r="D87" s="156"/>
      <c r="E87" s="156"/>
      <c r="F87" s="361"/>
      <c r="G87" s="361"/>
      <c r="H87" s="494"/>
      <c r="I87" s="155"/>
    </row>
    <row r="88" spans="1:9" x14ac:dyDescent="0.3">
      <c r="A88" s="489"/>
      <c r="B88" s="490"/>
      <c r="C88" s="489"/>
      <c r="D88" s="156"/>
      <c r="E88" s="156"/>
      <c r="F88" s="361"/>
      <c r="G88" s="361"/>
      <c r="H88" s="494"/>
      <c r="I88" s="155"/>
    </row>
    <row r="89" spans="1:9" x14ac:dyDescent="0.3">
      <c r="A89" s="489"/>
      <c r="B89" s="490"/>
      <c r="C89" s="489"/>
      <c r="D89" s="156"/>
      <c r="E89" s="156"/>
      <c r="F89" s="361"/>
      <c r="G89" s="361"/>
      <c r="H89" s="494"/>
      <c r="I89" s="155"/>
    </row>
    <row r="90" spans="1:9" x14ac:dyDescent="0.3">
      <c r="A90" s="489"/>
      <c r="B90" s="490"/>
      <c r="C90" s="489"/>
      <c r="D90" s="156"/>
      <c r="E90" s="156"/>
      <c r="F90" s="361"/>
      <c r="G90" s="361"/>
      <c r="H90" s="494"/>
      <c r="I90" s="155"/>
    </row>
    <row r="91" spans="1:9" x14ac:dyDescent="0.3">
      <c r="A91" s="489"/>
      <c r="B91" s="490"/>
      <c r="C91" s="489"/>
      <c r="D91" s="156"/>
      <c r="E91" s="156"/>
      <c r="F91" s="361"/>
      <c r="G91" s="361"/>
      <c r="H91" s="494"/>
      <c r="I91" s="155"/>
    </row>
    <row r="92" spans="1:9" x14ac:dyDescent="0.3">
      <c r="A92" s="489"/>
      <c r="B92" s="490"/>
      <c r="C92" s="489"/>
      <c r="D92" s="156"/>
      <c r="E92" s="156"/>
      <c r="F92" s="362"/>
      <c r="G92" s="362"/>
      <c r="H92" s="495"/>
      <c r="I92" s="155"/>
    </row>
    <row r="93" spans="1:9" x14ac:dyDescent="0.3">
      <c r="A93" s="153"/>
      <c r="B93" s="154"/>
      <c r="C93" s="153"/>
      <c r="D93" s="153"/>
      <c r="E93" s="153"/>
      <c r="F93" s="363"/>
      <c r="G93" s="363"/>
      <c r="H93" s="157"/>
      <c r="I93" s="151"/>
    </row>
    <row r="94" spans="1:9" x14ac:dyDescent="0.3">
      <c r="A94" s="489"/>
      <c r="B94" s="491"/>
      <c r="C94" s="489"/>
      <c r="D94" s="156"/>
      <c r="E94" s="156"/>
      <c r="F94" s="360"/>
      <c r="G94" s="360"/>
      <c r="H94" s="493"/>
      <c r="I94" s="155"/>
    </row>
    <row r="95" spans="1:9" x14ac:dyDescent="0.3">
      <c r="A95" s="489"/>
      <c r="B95" s="491"/>
      <c r="C95" s="489"/>
      <c r="D95" s="156"/>
      <c r="E95" s="156"/>
      <c r="F95" s="361"/>
      <c r="G95" s="361"/>
      <c r="H95" s="494"/>
      <c r="I95" s="155"/>
    </row>
    <row r="96" spans="1:9" x14ac:dyDescent="0.3">
      <c r="A96" s="489"/>
      <c r="B96" s="491"/>
      <c r="C96" s="489"/>
      <c r="D96" s="156"/>
      <c r="E96" s="156"/>
      <c r="F96" s="361"/>
      <c r="G96" s="361"/>
      <c r="H96" s="494"/>
      <c r="I96" s="155"/>
    </row>
    <row r="97" spans="1:9" x14ac:dyDescent="0.3">
      <c r="A97" s="489"/>
      <c r="B97" s="491"/>
      <c r="C97" s="489"/>
      <c r="D97" s="156"/>
      <c r="E97" s="156"/>
      <c r="F97" s="361"/>
      <c r="G97" s="361"/>
      <c r="H97" s="494"/>
      <c r="I97" s="155"/>
    </row>
    <row r="98" spans="1:9" x14ac:dyDescent="0.3">
      <c r="A98" s="489"/>
      <c r="B98" s="491"/>
      <c r="C98" s="489"/>
      <c r="D98" s="156"/>
      <c r="E98" s="156"/>
      <c r="F98" s="361"/>
      <c r="G98" s="361"/>
      <c r="H98" s="494"/>
      <c r="I98" s="155"/>
    </row>
    <row r="99" spans="1:9" x14ac:dyDescent="0.3">
      <c r="A99" s="489"/>
      <c r="B99" s="491"/>
      <c r="C99" s="489"/>
      <c r="D99" s="156"/>
      <c r="E99" s="156"/>
      <c r="F99" s="361"/>
      <c r="G99" s="361"/>
      <c r="H99" s="494"/>
      <c r="I99" s="155"/>
    </row>
    <row r="100" spans="1:9" x14ac:dyDescent="0.3">
      <c r="A100" s="489"/>
      <c r="B100" s="491"/>
      <c r="C100" s="489"/>
      <c r="D100" s="156"/>
      <c r="E100" s="156"/>
      <c r="F100" s="361"/>
      <c r="G100" s="361"/>
      <c r="H100" s="494"/>
      <c r="I100" s="155"/>
    </row>
    <row r="101" spans="1:9" x14ac:dyDescent="0.3">
      <c r="A101" s="489"/>
      <c r="B101" s="491"/>
      <c r="C101" s="489"/>
      <c r="D101" s="156"/>
      <c r="E101" s="156"/>
      <c r="F101" s="362"/>
      <c r="G101" s="362"/>
      <c r="H101" s="495"/>
      <c r="I101" s="155"/>
    </row>
    <row r="102" spans="1:9" x14ac:dyDescent="0.3">
      <c r="A102" s="489"/>
      <c r="B102" s="154"/>
      <c r="C102" s="153"/>
      <c r="D102" s="153"/>
      <c r="E102" s="153"/>
      <c r="F102" s="363"/>
      <c r="G102" s="363"/>
      <c r="H102" s="157"/>
      <c r="I102" s="151"/>
    </row>
    <row r="103" spans="1:9" x14ac:dyDescent="0.3">
      <c r="A103" s="489"/>
      <c r="B103" s="491"/>
      <c r="C103" s="489"/>
      <c r="D103" s="156"/>
      <c r="E103" s="156"/>
      <c r="F103" s="360"/>
      <c r="G103" s="360"/>
      <c r="H103" s="493"/>
      <c r="I103" s="155"/>
    </row>
    <row r="104" spans="1:9" x14ac:dyDescent="0.3">
      <c r="A104" s="489"/>
      <c r="B104" s="491"/>
      <c r="C104" s="489"/>
      <c r="D104" s="156"/>
      <c r="E104" s="160"/>
      <c r="F104" s="373"/>
      <c r="G104" s="361"/>
      <c r="H104" s="494"/>
      <c r="I104" s="155"/>
    </row>
    <row r="105" spans="1:9" x14ac:dyDescent="0.3">
      <c r="A105" s="489"/>
      <c r="B105" s="491"/>
      <c r="C105" s="489"/>
      <c r="D105" s="156"/>
      <c r="E105" s="160"/>
      <c r="F105" s="373"/>
      <c r="G105" s="361"/>
      <c r="H105" s="494"/>
      <c r="I105" s="155"/>
    </row>
    <row r="106" spans="1:9" x14ac:dyDescent="0.3">
      <c r="A106" s="489"/>
      <c r="B106" s="491"/>
      <c r="C106" s="489"/>
      <c r="D106" s="156"/>
      <c r="E106" s="160"/>
      <c r="F106" s="373"/>
      <c r="G106" s="361"/>
      <c r="H106" s="494"/>
      <c r="I106" s="155"/>
    </row>
    <row r="107" spans="1:9" x14ac:dyDescent="0.3">
      <c r="A107" s="489"/>
      <c r="B107" s="491"/>
      <c r="C107" s="489"/>
      <c r="D107" s="156"/>
      <c r="E107" s="160"/>
      <c r="F107" s="373"/>
      <c r="G107" s="361"/>
      <c r="H107" s="494"/>
      <c r="I107" s="155"/>
    </row>
    <row r="108" spans="1:9" x14ac:dyDescent="0.3">
      <c r="A108" s="489"/>
      <c r="B108" s="491"/>
      <c r="C108" s="489"/>
      <c r="D108" s="156"/>
      <c r="E108" s="156"/>
      <c r="F108" s="361"/>
      <c r="G108" s="361"/>
      <c r="H108" s="494"/>
      <c r="I108" s="155"/>
    </row>
    <row r="109" spans="1:9" x14ac:dyDescent="0.3">
      <c r="A109" s="489"/>
      <c r="B109" s="491"/>
      <c r="C109" s="489"/>
      <c r="D109" s="156"/>
      <c r="E109" s="156"/>
      <c r="F109" s="361"/>
      <c r="G109" s="361"/>
      <c r="H109" s="494"/>
      <c r="I109" s="155"/>
    </row>
    <row r="110" spans="1:9" x14ac:dyDescent="0.3">
      <c r="A110" s="489"/>
      <c r="B110" s="491"/>
      <c r="C110" s="489"/>
      <c r="D110" s="156"/>
      <c r="E110" s="160"/>
      <c r="F110" s="374"/>
      <c r="G110" s="362"/>
      <c r="H110" s="495"/>
      <c r="I110" s="155"/>
    </row>
    <row r="111" spans="1:9" x14ac:dyDescent="0.3">
      <c r="A111" s="153"/>
      <c r="B111" s="154"/>
      <c r="C111" s="153"/>
      <c r="D111" s="153"/>
      <c r="E111" s="159"/>
      <c r="F111" s="375"/>
      <c r="G111" s="363"/>
      <c r="H111" s="157"/>
      <c r="I111" s="151"/>
    </row>
    <row r="112" spans="1:9" x14ac:dyDescent="0.3">
      <c r="A112" s="489"/>
      <c r="B112" s="491"/>
      <c r="C112" s="489"/>
      <c r="D112" s="156"/>
      <c r="E112" s="156"/>
      <c r="F112" s="360"/>
      <c r="G112" s="360"/>
      <c r="H112" s="493"/>
      <c r="I112" s="155"/>
    </row>
    <row r="113" spans="1:9" x14ac:dyDescent="0.3">
      <c r="A113" s="489"/>
      <c r="B113" s="491"/>
      <c r="C113" s="489"/>
      <c r="D113" s="156"/>
      <c r="E113" s="156"/>
      <c r="F113" s="361"/>
      <c r="G113" s="361"/>
      <c r="H113" s="494"/>
      <c r="I113" s="155"/>
    </row>
    <row r="114" spans="1:9" x14ac:dyDescent="0.3">
      <c r="A114" s="489"/>
      <c r="B114" s="491"/>
      <c r="C114" s="489"/>
      <c r="D114" s="156"/>
      <c r="E114" s="156"/>
      <c r="F114" s="361"/>
      <c r="G114" s="361"/>
      <c r="H114" s="494"/>
      <c r="I114" s="155"/>
    </row>
    <row r="115" spans="1:9" x14ac:dyDescent="0.3">
      <c r="A115" s="489"/>
      <c r="B115" s="491"/>
      <c r="C115" s="489"/>
      <c r="D115" s="156"/>
      <c r="E115" s="156"/>
      <c r="F115" s="361"/>
      <c r="G115" s="361"/>
      <c r="H115" s="494"/>
      <c r="I115" s="155"/>
    </row>
    <row r="116" spans="1:9" x14ac:dyDescent="0.3">
      <c r="A116" s="489"/>
      <c r="B116" s="491"/>
      <c r="C116" s="489"/>
      <c r="D116" s="156"/>
      <c r="E116" s="156"/>
      <c r="F116" s="361"/>
      <c r="G116" s="361"/>
      <c r="H116" s="494"/>
      <c r="I116" s="155"/>
    </row>
    <row r="117" spans="1:9" x14ac:dyDescent="0.3">
      <c r="A117" s="489"/>
      <c r="B117" s="491"/>
      <c r="C117" s="489"/>
      <c r="D117" s="156"/>
      <c r="E117" s="156"/>
      <c r="F117" s="361"/>
      <c r="G117" s="361"/>
      <c r="H117" s="494"/>
      <c r="I117" s="155"/>
    </row>
    <row r="118" spans="1:9" x14ac:dyDescent="0.3">
      <c r="A118" s="489"/>
      <c r="B118" s="491"/>
      <c r="C118" s="489"/>
      <c r="D118" s="156"/>
      <c r="E118" s="156"/>
      <c r="F118" s="361"/>
      <c r="G118" s="361"/>
      <c r="H118" s="494"/>
      <c r="I118" s="155"/>
    </row>
    <row r="119" spans="1:9" x14ac:dyDescent="0.3">
      <c r="A119" s="489"/>
      <c r="B119" s="491"/>
      <c r="C119" s="489"/>
      <c r="D119" s="156"/>
      <c r="E119" s="156"/>
      <c r="F119" s="362"/>
      <c r="G119" s="362"/>
      <c r="H119" s="495"/>
      <c r="I119" s="155"/>
    </row>
    <row r="120" spans="1:9" x14ac:dyDescent="0.3">
      <c r="A120" s="489"/>
      <c r="B120" s="154"/>
      <c r="C120" s="153"/>
      <c r="D120" s="153"/>
      <c r="E120" s="153"/>
      <c r="F120" s="363"/>
      <c r="G120" s="363"/>
      <c r="H120" s="157"/>
      <c r="I120" s="151"/>
    </row>
    <row r="121" spans="1:9" x14ac:dyDescent="0.3">
      <c r="A121" s="489"/>
      <c r="B121" s="490"/>
      <c r="C121" s="489"/>
      <c r="D121" s="156"/>
      <c r="E121" s="156"/>
      <c r="F121" s="360"/>
      <c r="G121" s="360"/>
      <c r="H121" s="493"/>
      <c r="I121" s="155"/>
    </row>
    <row r="122" spans="1:9" x14ac:dyDescent="0.3">
      <c r="A122" s="489"/>
      <c r="B122" s="490"/>
      <c r="C122" s="489"/>
      <c r="D122" s="156"/>
      <c r="E122" s="156"/>
      <c r="F122" s="361"/>
      <c r="G122" s="361"/>
      <c r="H122" s="494"/>
      <c r="I122" s="155"/>
    </row>
    <row r="123" spans="1:9" x14ac:dyDescent="0.3">
      <c r="A123" s="489"/>
      <c r="B123" s="490"/>
      <c r="C123" s="489"/>
      <c r="D123" s="156"/>
      <c r="E123" s="156"/>
      <c r="F123" s="361"/>
      <c r="G123" s="361"/>
      <c r="H123" s="494"/>
      <c r="I123" s="155"/>
    </row>
    <row r="124" spans="1:9" x14ac:dyDescent="0.3">
      <c r="A124" s="489"/>
      <c r="B124" s="490"/>
      <c r="C124" s="489"/>
      <c r="D124" s="156"/>
      <c r="E124" s="156"/>
      <c r="F124" s="361"/>
      <c r="G124" s="361"/>
      <c r="H124" s="494"/>
      <c r="I124" s="155"/>
    </row>
    <row r="125" spans="1:9" x14ac:dyDescent="0.3">
      <c r="A125" s="489"/>
      <c r="B125" s="490"/>
      <c r="C125" s="489"/>
      <c r="D125" s="156"/>
      <c r="E125" s="156"/>
      <c r="F125" s="361"/>
      <c r="G125" s="361"/>
      <c r="H125" s="494"/>
      <c r="I125" s="155"/>
    </row>
    <row r="126" spans="1:9" x14ac:dyDescent="0.3">
      <c r="A126" s="489"/>
      <c r="B126" s="490"/>
      <c r="C126" s="489"/>
      <c r="D126" s="156"/>
      <c r="E126" s="156"/>
      <c r="F126" s="361"/>
      <c r="G126" s="361"/>
      <c r="H126" s="494"/>
      <c r="I126" s="155"/>
    </row>
    <row r="127" spans="1:9" x14ac:dyDescent="0.3">
      <c r="A127" s="489"/>
      <c r="B127" s="490"/>
      <c r="C127" s="489"/>
      <c r="D127" s="156"/>
      <c r="E127" s="156"/>
      <c r="F127" s="361"/>
      <c r="G127" s="361"/>
      <c r="H127" s="494"/>
      <c r="I127" s="155"/>
    </row>
    <row r="128" spans="1:9" x14ac:dyDescent="0.3">
      <c r="A128" s="489"/>
      <c r="B128" s="490"/>
      <c r="C128" s="489"/>
      <c r="D128" s="156"/>
      <c r="E128" s="156"/>
      <c r="F128" s="362"/>
      <c r="G128" s="362"/>
      <c r="H128" s="495"/>
      <c r="I128" s="155"/>
    </row>
    <row r="129" spans="1:9" x14ac:dyDescent="0.3">
      <c r="A129" s="153"/>
      <c r="B129" s="154"/>
      <c r="C129" s="153"/>
      <c r="D129" s="153"/>
      <c r="E129" s="153"/>
      <c r="F129" s="363"/>
      <c r="G129" s="363"/>
      <c r="H129" s="157"/>
      <c r="I129" s="151"/>
    </row>
    <row r="130" spans="1:9" x14ac:dyDescent="0.3">
      <c r="A130" s="489"/>
      <c r="B130" s="492"/>
      <c r="C130" s="489"/>
      <c r="D130" s="156"/>
      <c r="E130" s="156"/>
      <c r="F130" s="360"/>
      <c r="G130" s="360"/>
      <c r="H130" s="493"/>
      <c r="I130" s="155"/>
    </row>
    <row r="131" spans="1:9" x14ac:dyDescent="0.3">
      <c r="A131" s="489"/>
      <c r="B131" s="492"/>
      <c r="C131" s="489"/>
      <c r="D131" s="156"/>
      <c r="E131" s="156"/>
      <c r="F131" s="361"/>
      <c r="G131" s="361"/>
      <c r="H131" s="494"/>
      <c r="I131" s="155"/>
    </row>
    <row r="132" spans="1:9" x14ac:dyDescent="0.3">
      <c r="A132" s="489"/>
      <c r="B132" s="492"/>
      <c r="C132" s="489"/>
      <c r="D132" s="156"/>
      <c r="E132" s="156"/>
      <c r="F132" s="361"/>
      <c r="G132" s="361"/>
      <c r="H132" s="494"/>
      <c r="I132" s="155"/>
    </row>
    <row r="133" spans="1:9" x14ac:dyDescent="0.3">
      <c r="A133" s="489"/>
      <c r="B133" s="492"/>
      <c r="C133" s="489"/>
      <c r="D133" s="156"/>
      <c r="E133" s="156"/>
      <c r="F133" s="361"/>
      <c r="G133" s="361"/>
      <c r="H133" s="494"/>
      <c r="I133" s="155"/>
    </row>
    <row r="134" spans="1:9" x14ac:dyDescent="0.3">
      <c r="A134" s="489"/>
      <c r="B134" s="492"/>
      <c r="C134" s="489"/>
      <c r="D134" s="156"/>
      <c r="E134" s="156"/>
      <c r="F134" s="361"/>
      <c r="G134" s="361"/>
      <c r="H134" s="494"/>
      <c r="I134" s="155"/>
    </row>
    <row r="135" spans="1:9" x14ac:dyDescent="0.3">
      <c r="A135" s="489"/>
      <c r="B135" s="492"/>
      <c r="C135" s="489"/>
      <c r="D135" s="156"/>
      <c r="E135" s="156"/>
      <c r="F135" s="361"/>
      <c r="G135" s="361"/>
      <c r="H135" s="494"/>
      <c r="I135" s="155"/>
    </row>
    <row r="136" spans="1:9" x14ac:dyDescent="0.3">
      <c r="A136" s="489"/>
      <c r="B136" s="492"/>
      <c r="C136" s="489"/>
      <c r="D136" s="156"/>
      <c r="E136" s="156"/>
      <c r="F136" s="361"/>
      <c r="G136" s="361"/>
      <c r="H136" s="494"/>
      <c r="I136" s="155"/>
    </row>
    <row r="137" spans="1:9" x14ac:dyDescent="0.3">
      <c r="A137" s="489"/>
      <c r="B137" s="492"/>
      <c r="C137" s="489"/>
      <c r="D137" s="156"/>
      <c r="E137" s="156"/>
      <c r="F137" s="362"/>
      <c r="G137" s="362"/>
      <c r="H137" s="495"/>
      <c r="I137" s="155"/>
    </row>
    <row r="138" spans="1:9" x14ac:dyDescent="0.3">
      <c r="A138" s="153"/>
      <c r="B138" s="154"/>
      <c r="C138" s="153"/>
      <c r="D138" s="153"/>
      <c r="E138" s="153"/>
      <c r="F138" s="367"/>
      <c r="G138" s="367"/>
      <c r="H138" s="165"/>
      <c r="I138" s="151"/>
    </row>
    <row r="139" spans="1:9" x14ac:dyDescent="0.3">
      <c r="A139" s="489"/>
      <c r="B139" s="490"/>
      <c r="C139" s="489"/>
      <c r="D139" s="156"/>
      <c r="E139" s="156"/>
      <c r="F139" s="355"/>
      <c r="G139" s="355"/>
      <c r="H139" s="513"/>
      <c r="I139" s="155"/>
    </row>
    <row r="140" spans="1:9" x14ac:dyDescent="0.3">
      <c r="A140" s="489"/>
      <c r="B140" s="490"/>
      <c r="C140" s="489"/>
      <c r="D140" s="156"/>
      <c r="E140" s="156"/>
      <c r="F140" s="355"/>
      <c r="G140" s="355"/>
      <c r="H140" s="513"/>
      <c r="I140" s="155"/>
    </row>
    <row r="141" spans="1:9" x14ac:dyDescent="0.3">
      <c r="A141" s="489"/>
      <c r="B141" s="490"/>
      <c r="C141" s="489"/>
      <c r="D141" s="156"/>
      <c r="E141" s="156"/>
      <c r="F141" s="355"/>
      <c r="G141" s="355"/>
      <c r="H141" s="513"/>
      <c r="I141" s="155"/>
    </row>
    <row r="142" spans="1:9" x14ac:dyDescent="0.3">
      <c r="A142" s="489"/>
      <c r="B142" s="490"/>
      <c r="C142" s="489"/>
      <c r="D142" s="156"/>
      <c r="E142" s="156"/>
      <c r="F142" s="355"/>
      <c r="G142" s="355"/>
      <c r="H142" s="513"/>
      <c r="I142" s="155"/>
    </row>
    <row r="143" spans="1:9" x14ac:dyDescent="0.3">
      <c r="A143" s="489"/>
      <c r="B143" s="490"/>
      <c r="C143" s="489"/>
      <c r="D143" s="156"/>
      <c r="E143" s="156"/>
      <c r="F143" s="355"/>
      <c r="G143" s="355"/>
      <c r="H143" s="513"/>
      <c r="I143" s="155"/>
    </row>
    <row r="144" spans="1:9" x14ac:dyDescent="0.3">
      <c r="A144" s="489"/>
      <c r="B144" s="490"/>
      <c r="C144" s="489"/>
      <c r="D144" s="156"/>
      <c r="E144" s="156"/>
      <c r="F144" s="355"/>
      <c r="G144" s="355"/>
      <c r="H144" s="513"/>
      <c r="I144" s="155"/>
    </row>
    <row r="145" spans="1:9" x14ac:dyDescent="0.3">
      <c r="A145" s="489"/>
      <c r="B145" s="490"/>
      <c r="C145" s="489"/>
      <c r="D145" s="156"/>
      <c r="E145" s="156"/>
      <c r="F145" s="355"/>
      <c r="G145" s="355"/>
      <c r="H145" s="513"/>
      <c r="I145" s="155"/>
    </row>
    <row r="146" spans="1:9" x14ac:dyDescent="0.3">
      <c r="A146" s="489"/>
      <c r="B146" s="490"/>
      <c r="C146" s="489"/>
      <c r="D146" s="156"/>
      <c r="E146" s="156"/>
      <c r="F146" s="355"/>
      <c r="G146" s="355"/>
      <c r="H146" s="513"/>
      <c r="I146" s="155"/>
    </row>
    <row r="147" spans="1:9" x14ac:dyDescent="0.3">
      <c r="A147" s="489"/>
      <c r="B147" s="154"/>
      <c r="C147" s="153"/>
      <c r="D147" s="153"/>
      <c r="E147" s="153"/>
      <c r="F147" s="153"/>
      <c r="G147" s="153"/>
      <c r="H147" s="152"/>
      <c r="I147" s="151"/>
    </row>
    <row r="148" spans="1:9" x14ac:dyDescent="0.3">
      <c r="A148" s="489"/>
      <c r="B148" s="517"/>
      <c r="C148" s="489"/>
      <c r="D148" s="156"/>
      <c r="E148" s="156"/>
      <c r="F148" s="355"/>
      <c r="G148" s="355"/>
      <c r="H148" s="509"/>
      <c r="I148" s="155"/>
    </row>
    <row r="149" spans="1:9" x14ac:dyDescent="0.3">
      <c r="A149" s="489"/>
      <c r="B149" s="491"/>
      <c r="C149" s="489"/>
      <c r="D149" s="156"/>
      <c r="E149" s="156"/>
      <c r="F149" s="355"/>
      <c r="G149" s="355"/>
      <c r="H149" s="509"/>
      <c r="I149" s="155"/>
    </row>
    <row r="150" spans="1:9" x14ac:dyDescent="0.3">
      <c r="A150" s="489"/>
      <c r="B150" s="491"/>
      <c r="C150" s="489"/>
      <c r="D150" s="156"/>
      <c r="E150" s="156"/>
      <c r="F150" s="355"/>
      <c r="G150" s="355"/>
      <c r="H150" s="509"/>
      <c r="I150" s="155"/>
    </row>
    <row r="151" spans="1:9" x14ac:dyDescent="0.3">
      <c r="A151" s="489"/>
      <c r="B151" s="491"/>
      <c r="C151" s="489"/>
      <c r="D151" s="156"/>
      <c r="E151" s="156"/>
      <c r="F151" s="355"/>
      <c r="G151" s="355"/>
      <c r="H151" s="509"/>
      <c r="I151" s="155"/>
    </row>
    <row r="152" spans="1:9" x14ac:dyDescent="0.3">
      <c r="A152" s="489"/>
      <c r="B152" s="491"/>
      <c r="C152" s="489"/>
      <c r="D152" s="156"/>
      <c r="E152" s="156"/>
      <c r="F152" s="355"/>
      <c r="G152" s="355"/>
      <c r="H152" s="509"/>
      <c r="I152" s="155"/>
    </row>
    <row r="153" spans="1:9" x14ac:dyDescent="0.3">
      <c r="A153" s="489"/>
      <c r="B153" s="491"/>
      <c r="C153" s="489"/>
      <c r="D153" s="156"/>
      <c r="E153" s="156"/>
      <c r="F153" s="355"/>
      <c r="G153" s="355"/>
      <c r="H153" s="509"/>
      <c r="I153" s="155"/>
    </row>
    <row r="154" spans="1:9" x14ac:dyDescent="0.3">
      <c r="A154" s="489"/>
      <c r="B154" s="491"/>
      <c r="C154" s="489"/>
      <c r="D154" s="156"/>
      <c r="E154" s="156"/>
      <c r="F154" s="355"/>
      <c r="G154" s="355"/>
      <c r="H154" s="509"/>
      <c r="I154" s="155"/>
    </row>
    <row r="155" spans="1:9" x14ac:dyDescent="0.3">
      <c r="A155" s="489"/>
      <c r="B155" s="491"/>
      <c r="C155" s="489"/>
      <c r="D155" s="156"/>
      <c r="E155" s="156"/>
      <c r="F155" s="355"/>
      <c r="G155" s="355"/>
      <c r="H155" s="509"/>
      <c r="I155" s="155"/>
    </row>
    <row r="156" spans="1:9" x14ac:dyDescent="0.3">
      <c r="A156" s="489"/>
      <c r="B156" s="154"/>
      <c r="C156" s="153"/>
      <c r="D156" s="153"/>
      <c r="E156" s="153"/>
      <c r="F156" s="153"/>
      <c r="G156" s="153"/>
      <c r="H156" s="186"/>
      <c r="I156" s="151"/>
    </row>
    <row r="157" spans="1:9" x14ac:dyDescent="0.3">
      <c r="A157" s="489"/>
      <c r="B157" s="491"/>
      <c r="C157" s="489"/>
      <c r="D157" s="156"/>
      <c r="E157" s="156"/>
      <c r="F157" s="355"/>
      <c r="G157" s="355"/>
      <c r="H157" s="509"/>
      <c r="I157" s="155"/>
    </row>
    <row r="158" spans="1:9" x14ac:dyDescent="0.3">
      <c r="A158" s="489"/>
      <c r="B158" s="491"/>
      <c r="C158" s="489"/>
      <c r="D158" s="156"/>
      <c r="E158" s="156"/>
      <c r="F158" s="355"/>
      <c r="G158" s="355"/>
      <c r="H158" s="509"/>
      <c r="I158" s="155"/>
    </row>
    <row r="159" spans="1:9" x14ac:dyDescent="0.3">
      <c r="A159" s="489"/>
      <c r="B159" s="491"/>
      <c r="C159" s="489"/>
      <c r="D159" s="156"/>
      <c r="E159" s="156"/>
      <c r="F159" s="355"/>
      <c r="G159" s="355"/>
      <c r="H159" s="509"/>
      <c r="I159" s="155"/>
    </row>
    <row r="160" spans="1:9" x14ac:dyDescent="0.3">
      <c r="A160" s="489"/>
      <c r="B160" s="491"/>
      <c r="C160" s="489"/>
      <c r="D160" s="156"/>
      <c r="E160" s="156"/>
      <c r="F160" s="355"/>
      <c r="G160" s="355"/>
      <c r="H160" s="509"/>
      <c r="I160" s="155"/>
    </row>
    <row r="161" spans="1:9" x14ac:dyDescent="0.3">
      <c r="A161" s="489"/>
      <c r="B161" s="491"/>
      <c r="C161" s="489"/>
      <c r="D161" s="156"/>
      <c r="E161" s="156"/>
      <c r="F161" s="355"/>
      <c r="G161" s="355"/>
      <c r="H161" s="509"/>
      <c r="I161" s="155"/>
    </row>
    <row r="162" spans="1:9" x14ac:dyDescent="0.3">
      <c r="A162" s="489"/>
      <c r="B162" s="491"/>
      <c r="C162" s="489"/>
      <c r="D162" s="156"/>
      <c r="E162" s="156"/>
      <c r="F162" s="355"/>
      <c r="G162" s="355"/>
      <c r="H162" s="509"/>
      <c r="I162" s="155"/>
    </row>
    <row r="163" spans="1:9" x14ac:dyDescent="0.3">
      <c r="A163" s="489"/>
      <c r="B163" s="491"/>
      <c r="C163" s="489"/>
      <c r="D163" s="156"/>
      <c r="E163" s="156"/>
      <c r="F163" s="355"/>
      <c r="G163" s="355"/>
      <c r="H163" s="509"/>
      <c r="I163" s="155"/>
    </row>
    <row r="164" spans="1:9" x14ac:dyDescent="0.3">
      <c r="A164" s="489"/>
      <c r="B164" s="491"/>
      <c r="C164" s="489"/>
      <c r="D164" s="156"/>
      <c r="E164" s="156"/>
      <c r="F164" s="355"/>
      <c r="G164" s="355"/>
      <c r="H164" s="509"/>
      <c r="I164" s="155"/>
    </row>
    <row r="165" spans="1:9" x14ac:dyDescent="0.3">
      <c r="A165" s="168"/>
      <c r="B165" s="169"/>
      <c r="C165" s="168"/>
      <c r="D165" s="153"/>
      <c r="E165" s="153"/>
      <c r="F165" s="168"/>
      <c r="G165" s="168"/>
      <c r="H165" s="185"/>
      <c r="I165" s="151"/>
    </row>
    <row r="166" spans="1:9" x14ac:dyDescent="0.3">
      <c r="A166" s="510"/>
      <c r="B166" s="506"/>
      <c r="C166" s="510"/>
      <c r="D166" s="178"/>
      <c r="E166" s="178"/>
      <c r="F166" s="184"/>
      <c r="G166" s="184"/>
      <c r="H166" s="184"/>
      <c r="I166" s="176"/>
    </row>
    <row r="167" spans="1:9" x14ac:dyDescent="0.3">
      <c r="A167" s="511"/>
      <c r="B167" s="507"/>
      <c r="C167" s="511"/>
      <c r="D167" s="178"/>
      <c r="E167" s="178"/>
      <c r="F167" s="183"/>
      <c r="G167" s="183"/>
      <c r="H167" s="183"/>
      <c r="I167" s="176"/>
    </row>
    <row r="168" spans="1:9" x14ac:dyDescent="0.3">
      <c r="A168" s="511"/>
      <c r="B168" s="507"/>
      <c r="C168" s="511"/>
      <c r="D168" s="178"/>
      <c r="E168" s="178"/>
      <c r="F168" s="183"/>
      <c r="G168" s="183"/>
      <c r="H168" s="183"/>
      <c r="I168" s="176"/>
    </row>
    <row r="169" spans="1:9" x14ac:dyDescent="0.3">
      <c r="A169" s="511"/>
      <c r="B169" s="507"/>
      <c r="C169" s="511"/>
      <c r="D169" s="178"/>
      <c r="E169" s="178"/>
      <c r="F169" s="183"/>
      <c r="G169" s="183"/>
      <c r="H169" s="183"/>
      <c r="I169" s="176"/>
    </row>
    <row r="170" spans="1:9" x14ac:dyDescent="0.3">
      <c r="A170" s="511"/>
      <c r="B170" s="507"/>
      <c r="C170" s="511"/>
      <c r="D170" s="178"/>
      <c r="E170" s="178"/>
      <c r="F170" s="183"/>
      <c r="G170" s="183"/>
      <c r="H170" s="183"/>
      <c r="I170" s="176"/>
    </row>
    <row r="171" spans="1:9" x14ac:dyDescent="0.3">
      <c r="A171" s="511"/>
      <c r="B171" s="507"/>
      <c r="C171" s="511"/>
      <c r="D171" s="178"/>
      <c r="E171" s="178"/>
      <c r="F171" s="183"/>
      <c r="G171" s="183"/>
      <c r="H171" s="183"/>
      <c r="I171" s="176"/>
    </row>
    <row r="172" spans="1:9" x14ac:dyDescent="0.3">
      <c r="A172" s="511"/>
      <c r="B172" s="507"/>
      <c r="C172" s="511"/>
      <c r="D172" s="178"/>
      <c r="E172" s="178"/>
      <c r="F172" s="183"/>
      <c r="G172" s="183"/>
      <c r="H172" s="183"/>
      <c r="I172" s="176"/>
    </row>
    <row r="173" spans="1:9" x14ac:dyDescent="0.3">
      <c r="A173" s="511"/>
      <c r="B173" s="508"/>
      <c r="C173" s="512"/>
      <c r="D173" s="178"/>
      <c r="E173" s="178"/>
      <c r="F173" s="182"/>
      <c r="G173" s="182"/>
      <c r="H173" s="182"/>
      <c r="I173" s="176"/>
    </row>
    <row r="174" spans="1:9" x14ac:dyDescent="0.3">
      <c r="A174" s="511"/>
      <c r="B174" s="181"/>
      <c r="C174" s="180"/>
      <c r="D174" s="173"/>
      <c r="E174" s="173"/>
      <c r="F174" s="179"/>
      <c r="G174" s="179"/>
      <c r="H174" s="179"/>
      <c r="I174" s="171"/>
    </row>
    <row r="175" spans="1:9" x14ac:dyDescent="0.3">
      <c r="A175" s="511"/>
      <c r="B175" s="518"/>
      <c r="C175" s="481"/>
      <c r="D175" s="178"/>
      <c r="E175" s="177"/>
      <c r="F175" s="368"/>
      <c r="G175" s="368"/>
      <c r="H175" s="479"/>
      <c r="I175" s="176"/>
    </row>
    <row r="176" spans="1:9" x14ac:dyDescent="0.3">
      <c r="A176" s="511"/>
      <c r="B176" s="518"/>
      <c r="C176" s="481"/>
      <c r="D176" s="178"/>
      <c r="E176" s="177"/>
      <c r="F176" s="369"/>
      <c r="G176" s="369"/>
      <c r="H176" s="480"/>
      <c r="I176" s="176"/>
    </row>
    <row r="177" spans="1:9" x14ac:dyDescent="0.3">
      <c r="A177" s="511"/>
      <c r="B177" s="518"/>
      <c r="C177" s="481"/>
      <c r="D177" s="178"/>
      <c r="E177" s="177"/>
      <c r="F177" s="369"/>
      <c r="G177" s="369"/>
      <c r="H177" s="480"/>
      <c r="I177" s="176"/>
    </row>
    <row r="178" spans="1:9" x14ac:dyDescent="0.3">
      <c r="A178" s="511"/>
      <c r="B178" s="518"/>
      <c r="C178" s="481"/>
      <c r="D178" s="178"/>
      <c r="E178" s="177"/>
      <c r="F178" s="369"/>
      <c r="G178" s="369"/>
      <c r="H178" s="480"/>
      <c r="I178" s="176"/>
    </row>
    <row r="179" spans="1:9" x14ac:dyDescent="0.3">
      <c r="A179" s="511"/>
      <c r="B179" s="518"/>
      <c r="C179" s="481"/>
      <c r="D179" s="178"/>
      <c r="E179" s="177"/>
      <c r="F179" s="369"/>
      <c r="G179" s="369"/>
      <c r="H179" s="480"/>
      <c r="I179" s="176"/>
    </row>
    <row r="180" spans="1:9" x14ac:dyDescent="0.3">
      <c r="A180" s="511"/>
      <c r="B180" s="518"/>
      <c r="C180" s="481"/>
      <c r="D180" s="178"/>
      <c r="E180" s="177"/>
      <c r="F180" s="369"/>
      <c r="G180" s="369"/>
      <c r="H180" s="480"/>
      <c r="I180" s="176"/>
    </row>
    <row r="181" spans="1:9" x14ac:dyDescent="0.3">
      <c r="A181" s="511"/>
      <c r="B181" s="518"/>
      <c r="C181" s="481"/>
      <c r="D181" s="178"/>
      <c r="E181" s="177"/>
      <c r="F181" s="369"/>
      <c r="G181" s="369"/>
      <c r="H181" s="480"/>
      <c r="I181" s="176"/>
    </row>
    <row r="182" spans="1:9" x14ac:dyDescent="0.3">
      <c r="A182" s="512"/>
      <c r="B182" s="518"/>
      <c r="C182" s="481"/>
      <c r="D182" s="178"/>
      <c r="E182" s="177"/>
      <c r="F182" s="370"/>
      <c r="G182" s="370"/>
      <c r="H182" s="531"/>
      <c r="I182" s="176"/>
    </row>
    <row r="183" spans="1:9" x14ac:dyDescent="0.3">
      <c r="A183" s="175"/>
      <c r="B183" s="174"/>
      <c r="C183" s="173"/>
      <c r="D183" s="173"/>
      <c r="E183" s="173"/>
      <c r="F183" s="179"/>
      <c r="G183" s="179"/>
      <c r="H183" s="172"/>
      <c r="I183" s="171"/>
    </row>
    <row r="184" spans="1:9" x14ac:dyDescent="0.3">
      <c r="A184" s="502"/>
      <c r="B184" s="492"/>
      <c r="C184" s="489"/>
      <c r="D184" s="156"/>
      <c r="E184" s="156"/>
      <c r="F184" s="360"/>
      <c r="G184" s="360"/>
      <c r="H184" s="514"/>
      <c r="I184" s="155"/>
    </row>
    <row r="185" spans="1:9" x14ac:dyDescent="0.3">
      <c r="A185" s="503"/>
      <c r="B185" s="491"/>
      <c r="C185" s="489"/>
      <c r="D185" s="156"/>
      <c r="E185" s="156"/>
      <c r="F185" s="361"/>
      <c r="G185" s="361"/>
      <c r="H185" s="515"/>
      <c r="I185" s="155"/>
    </row>
    <row r="186" spans="1:9" x14ac:dyDescent="0.3">
      <c r="A186" s="503"/>
      <c r="B186" s="491"/>
      <c r="C186" s="489"/>
      <c r="D186" s="156"/>
      <c r="E186" s="156"/>
      <c r="F186" s="361"/>
      <c r="G186" s="361"/>
      <c r="H186" s="515"/>
      <c r="I186" s="155"/>
    </row>
    <row r="187" spans="1:9" x14ac:dyDescent="0.3">
      <c r="A187" s="503"/>
      <c r="B187" s="491"/>
      <c r="C187" s="489"/>
      <c r="D187" s="156"/>
      <c r="E187" s="156"/>
      <c r="F187" s="361"/>
      <c r="G187" s="361"/>
      <c r="H187" s="515"/>
      <c r="I187" s="155"/>
    </row>
    <row r="188" spans="1:9" x14ac:dyDescent="0.3">
      <c r="A188" s="503"/>
      <c r="B188" s="491"/>
      <c r="C188" s="489"/>
      <c r="D188" s="156"/>
      <c r="E188" s="156"/>
      <c r="F188" s="361"/>
      <c r="G188" s="361"/>
      <c r="H188" s="515"/>
      <c r="I188" s="155"/>
    </row>
    <row r="189" spans="1:9" x14ac:dyDescent="0.3">
      <c r="A189" s="503"/>
      <c r="B189" s="491"/>
      <c r="C189" s="489"/>
      <c r="D189" s="156"/>
      <c r="E189" s="156"/>
      <c r="F189" s="361"/>
      <c r="G189" s="361"/>
      <c r="H189" s="515"/>
      <c r="I189" s="155"/>
    </row>
    <row r="190" spans="1:9" x14ac:dyDescent="0.3">
      <c r="A190" s="503"/>
      <c r="B190" s="491"/>
      <c r="C190" s="489"/>
      <c r="D190" s="156"/>
      <c r="E190" s="156"/>
      <c r="F190" s="361"/>
      <c r="G190" s="361"/>
      <c r="H190" s="515"/>
      <c r="I190" s="155"/>
    </row>
    <row r="191" spans="1:9" x14ac:dyDescent="0.3">
      <c r="A191" s="503"/>
      <c r="B191" s="491"/>
      <c r="C191" s="489"/>
      <c r="D191" s="156"/>
      <c r="E191" s="156"/>
      <c r="F191" s="362"/>
      <c r="G191" s="362"/>
      <c r="H191" s="516"/>
      <c r="I191" s="155"/>
    </row>
    <row r="192" spans="1:9" x14ac:dyDescent="0.3">
      <c r="A192" s="503"/>
      <c r="B192" s="154"/>
      <c r="C192" s="153"/>
      <c r="D192" s="153"/>
      <c r="E192" s="153"/>
      <c r="F192" s="363"/>
      <c r="G192" s="363"/>
      <c r="H192" s="167"/>
      <c r="I192" s="151"/>
    </row>
    <row r="193" spans="1:9" x14ac:dyDescent="0.3">
      <c r="A193" s="503"/>
      <c r="B193" s="492"/>
      <c r="C193" s="489"/>
      <c r="D193" s="156"/>
      <c r="E193" s="156"/>
      <c r="F193" s="360"/>
      <c r="G193" s="360"/>
      <c r="H193" s="493"/>
      <c r="I193" s="155"/>
    </row>
    <row r="194" spans="1:9" x14ac:dyDescent="0.3">
      <c r="A194" s="503"/>
      <c r="B194" s="491"/>
      <c r="C194" s="489"/>
      <c r="D194" s="156"/>
      <c r="E194" s="170"/>
      <c r="F194" s="376"/>
      <c r="G194" s="361"/>
      <c r="H194" s="494"/>
      <c r="I194" s="155"/>
    </row>
    <row r="195" spans="1:9" x14ac:dyDescent="0.3">
      <c r="A195" s="503"/>
      <c r="B195" s="491"/>
      <c r="C195" s="489"/>
      <c r="D195" s="156"/>
      <c r="E195" s="170"/>
      <c r="F195" s="376"/>
      <c r="G195" s="361"/>
      <c r="H195" s="494"/>
      <c r="I195" s="155"/>
    </row>
    <row r="196" spans="1:9" x14ac:dyDescent="0.3">
      <c r="A196" s="503"/>
      <c r="B196" s="491"/>
      <c r="C196" s="489"/>
      <c r="D196" s="156"/>
      <c r="E196" s="156"/>
      <c r="F196" s="361"/>
      <c r="G196" s="361"/>
      <c r="H196" s="494"/>
      <c r="I196" s="155"/>
    </row>
    <row r="197" spans="1:9" x14ac:dyDescent="0.3">
      <c r="A197" s="503"/>
      <c r="B197" s="491"/>
      <c r="C197" s="489"/>
      <c r="D197" s="156"/>
      <c r="E197" s="156"/>
      <c r="F197" s="361"/>
      <c r="G197" s="361"/>
      <c r="H197" s="494"/>
      <c r="I197" s="155"/>
    </row>
    <row r="198" spans="1:9" x14ac:dyDescent="0.3">
      <c r="A198" s="503"/>
      <c r="B198" s="491"/>
      <c r="C198" s="489"/>
      <c r="D198" s="156"/>
      <c r="E198" s="156"/>
      <c r="F198" s="361"/>
      <c r="G198" s="361"/>
      <c r="H198" s="494"/>
      <c r="I198" s="155"/>
    </row>
    <row r="199" spans="1:9" x14ac:dyDescent="0.3">
      <c r="A199" s="503"/>
      <c r="B199" s="491"/>
      <c r="C199" s="489"/>
      <c r="D199" s="156"/>
      <c r="E199" s="156"/>
      <c r="F199" s="361"/>
      <c r="G199" s="361"/>
      <c r="H199" s="494"/>
      <c r="I199" s="155"/>
    </row>
    <row r="200" spans="1:9" x14ac:dyDescent="0.3">
      <c r="A200" s="503"/>
      <c r="B200" s="491"/>
      <c r="C200" s="489"/>
      <c r="D200" s="156"/>
      <c r="E200" s="156"/>
      <c r="F200" s="362"/>
      <c r="G200" s="362"/>
      <c r="H200" s="495"/>
      <c r="I200" s="155"/>
    </row>
    <row r="201" spans="1:9" x14ac:dyDescent="0.3">
      <c r="A201" s="503"/>
      <c r="B201" s="169"/>
      <c r="C201" s="168"/>
      <c r="D201" s="153"/>
      <c r="E201" s="153"/>
      <c r="F201" s="363"/>
      <c r="G201" s="363"/>
      <c r="H201" s="167"/>
      <c r="I201" s="151"/>
    </row>
    <row r="202" spans="1:9" x14ac:dyDescent="0.3">
      <c r="A202" s="503"/>
      <c r="B202" s="505"/>
      <c r="C202" s="502"/>
      <c r="D202" s="156"/>
      <c r="E202" s="156"/>
      <c r="F202" s="360"/>
      <c r="G202" s="360"/>
      <c r="H202" s="493"/>
      <c r="I202" s="155"/>
    </row>
    <row r="203" spans="1:9" x14ac:dyDescent="0.3">
      <c r="A203" s="503"/>
      <c r="B203" s="497"/>
      <c r="C203" s="503"/>
      <c r="D203" s="156"/>
      <c r="E203" s="156"/>
      <c r="F203" s="361"/>
      <c r="G203" s="361"/>
      <c r="H203" s="494"/>
      <c r="I203" s="155"/>
    </row>
    <row r="204" spans="1:9" x14ac:dyDescent="0.3">
      <c r="A204" s="503"/>
      <c r="B204" s="497"/>
      <c r="C204" s="503"/>
      <c r="D204" s="156"/>
      <c r="E204" s="156"/>
      <c r="F204" s="361"/>
      <c r="G204" s="361"/>
      <c r="H204" s="494"/>
      <c r="I204" s="155"/>
    </row>
    <row r="205" spans="1:9" x14ac:dyDescent="0.3">
      <c r="A205" s="503"/>
      <c r="B205" s="497"/>
      <c r="C205" s="503"/>
      <c r="D205" s="156"/>
      <c r="E205" s="156"/>
      <c r="F205" s="361"/>
      <c r="G205" s="361"/>
      <c r="H205" s="494"/>
      <c r="I205" s="155"/>
    </row>
    <row r="206" spans="1:9" x14ac:dyDescent="0.3">
      <c r="A206" s="503"/>
      <c r="B206" s="497"/>
      <c r="C206" s="503"/>
      <c r="D206" s="156"/>
      <c r="E206" s="156"/>
      <c r="F206" s="361"/>
      <c r="G206" s="361"/>
      <c r="H206" s="494"/>
      <c r="I206" s="155"/>
    </row>
    <row r="207" spans="1:9" x14ac:dyDescent="0.3">
      <c r="A207" s="503"/>
      <c r="B207" s="497"/>
      <c r="C207" s="503"/>
      <c r="D207" s="156"/>
      <c r="E207" s="156"/>
      <c r="F207" s="361"/>
      <c r="G207" s="361"/>
      <c r="H207" s="494"/>
      <c r="I207" s="155"/>
    </row>
    <row r="208" spans="1:9" x14ac:dyDescent="0.3">
      <c r="A208" s="503"/>
      <c r="B208" s="497"/>
      <c r="C208" s="503"/>
      <c r="D208" s="156"/>
      <c r="E208" s="156"/>
      <c r="F208" s="361"/>
      <c r="G208" s="361"/>
      <c r="H208" s="494"/>
      <c r="I208" s="155"/>
    </row>
    <row r="209" spans="1:9" x14ac:dyDescent="0.3">
      <c r="A209" s="504"/>
      <c r="B209" s="498"/>
      <c r="C209" s="504"/>
      <c r="D209" s="156"/>
      <c r="E209" s="156"/>
      <c r="F209" s="362"/>
      <c r="G209" s="362"/>
      <c r="H209" s="495"/>
      <c r="I209" s="155"/>
    </row>
    <row r="210" spans="1:9" x14ac:dyDescent="0.3">
      <c r="A210" s="165"/>
      <c r="B210" s="166"/>
      <c r="C210" s="165"/>
      <c r="D210" s="164"/>
      <c r="E210" s="164"/>
      <c r="F210" s="371"/>
      <c r="G210" s="371"/>
      <c r="H210" s="163"/>
      <c r="I210" s="162"/>
    </row>
    <row r="211" spans="1:9" x14ac:dyDescent="0.3">
      <c r="A211" s="489"/>
      <c r="B211" s="496"/>
      <c r="C211" s="489"/>
      <c r="D211" s="156"/>
      <c r="E211" s="156"/>
      <c r="F211" s="360"/>
      <c r="G211" s="360"/>
      <c r="H211" s="499"/>
      <c r="I211" s="155"/>
    </row>
    <row r="212" spans="1:9" x14ac:dyDescent="0.3">
      <c r="A212" s="489"/>
      <c r="B212" s="497"/>
      <c r="C212" s="489"/>
      <c r="D212" s="156"/>
      <c r="E212" s="156"/>
      <c r="F212" s="361"/>
      <c r="G212" s="361"/>
      <c r="H212" s="500"/>
      <c r="I212" s="155"/>
    </row>
    <row r="213" spans="1:9" x14ac:dyDescent="0.3">
      <c r="A213" s="489"/>
      <c r="B213" s="497"/>
      <c r="C213" s="489"/>
      <c r="D213" s="156"/>
      <c r="E213" s="156"/>
      <c r="F213" s="361"/>
      <c r="G213" s="361"/>
      <c r="H213" s="500"/>
      <c r="I213" s="155"/>
    </row>
    <row r="214" spans="1:9" x14ac:dyDescent="0.3">
      <c r="A214" s="489"/>
      <c r="B214" s="497"/>
      <c r="C214" s="489"/>
      <c r="D214" s="156"/>
      <c r="E214" s="156"/>
      <c r="F214" s="361"/>
      <c r="G214" s="361"/>
      <c r="H214" s="500"/>
      <c r="I214" s="155"/>
    </row>
    <row r="215" spans="1:9" x14ac:dyDescent="0.3">
      <c r="A215" s="489"/>
      <c r="B215" s="497"/>
      <c r="C215" s="489"/>
      <c r="D215" s="156"/>
      <c r="E215" s="156"/>
      <c r="F215" s="361"/>
      <c r="G215" s="361"/>
      <c r="H215" s="500"/>
      <c r="I215" s="155"/>
    </row>
    <row r="216" spans="1:9" x14ac:dyDescent="0.3">
      <c r="A216" s="489"/>
      <c r="B216" s="497"/>
      <c r="C216" s="489"/>
      <c r="D216" s="156"/>
      <c r="E216" s="156"/>
      <c r="F216" s="361"/>
      <c r="G216" s="361"/>
      <c r="H216" s="500"/>
      <c r="I216" s="155"/>
    </row>
    <row r="217" spans="1:9" x14ac:dyDescent="0.3">
      <c r="A217" s="489"/>
      <c r="B217" s="497"/>
      <c r="C217" s="489"/>
      <c r="D217" s="156"/>
      <c r="E217" s="156"/>
      <c r="F217" s="361"/>
      <c r="G217" s="361"/>
      <c r="H217" s="500"/>
      <c r="I217" s="155"/>
    </row>
    <row r="218" spans="1:9" x14ac:dyDescent="0.3">
      <c r="A218" s="489"/>
      <c r="B218" s="498"/>
      <c r="C218" s="489"/>
      <c r="D218" s="156"/>
      <c r="E218" s="156"/>
      <c r="F218" s="362"/>
      <c r="G218" s="362"/>
      <c r="H218" s="501"/>
      <c r="I218" s="155"/>
    </row>
    <row r="219" spans="1:9" x14ac:dyDescent="0.3">
      <c r="A219" s="489"/>
      <c r="B219" s="161"/>
      <c r="C219" s="153"/>
      <c r="D219" s="153"/>
      <c r="E219" s="153"/>
      <c r="F219" s="363"/>
      <c r="G219" s="363"/>
      <c r="H219" s="157"/>
      <c r="I219" s="151"/>
    </row>
    <row r="220" spans="1:9" x14ac:dyDescent="0.3">
      <c r="A220" s="489"/>
      <c r="B220" s="491"/>
      <c r="C220" s="489"/>
      <c r="D220" s="156"/>
      <c r="E220" s="156"/>
      <c r="F220" s="360"/>
      <c r="G220" s="360"/>
      <c r="H220" s="493"/>
      <c r="I220" s="155"/>
    </row>
    <row r="221" spans="1:9" x14ac:dyDescent="0.3">
      <c r="A221" s="489"/>
      <c r="B221" s="491"/>
      <c r="C221" s="489"/>
      <c r="D221" s="156"/>
      <c r="E221" s="156"/>
      <c r="F221" s="361"/>
      <c r="G221" s="361"/>
      <c r="H221" s="494"/>
      <c r="I221" s="155"/>
    </row>
    <row r="222" spans="1:9" x14ac:dyDescent="0.3">
      <c r="A222" s="489"/>
      <c r="B222" s="491"/>
      <c r="C222" s="489"/>
      <c r="D222" s="156"/>
      <c r="E222" s="156"/>
      <c r="F222" s="361"/>
      <c r="G222" s="361"/>
      <c r="H222" s="494"/>
      <c r="I222" s="155"/>
    </row>
    <row r="223" spans="1:9" x14ac:dyDescent="0.3">
      <c r="A223" s="489"/>
      <c r="B223" s="491"/>
      <c r="C223" s="489"/>
      <c r="D223" s="156"/>
      <c r="E223" s="156"/>
      <c r="F223" s="361"/>
      <c r="G223" s="361"/>
      <c r="H223" s="494"/>
      <c r="I223" s="155"/>
    </row>
    <row r="224" spans="1:9" x14ac:dyDescent="0.3">
      <c r="A224" s="489"/>
      <c r="B224" s="491"/>
      <c r="C224" s="489"/>
      <c r="D224" s="156"/>
      <c r="E224" s="156"/>
      <c r="F224" s="361"/>
      <c r="G224" s="361"/>
      <c r="H224" s="494"/>
      <c r="I224" s="155"/>
    </row>
    <row r="225" spans="1:9" x14ac:dyDescent="0.3">
      <c r="A225" s="489"/>
      <c r="B225" s="491"/>
      <c r="C225" s="489"/>
      <c r="D225" s="156"/>
      <c r="E225" s="156"/>
      <c r="F225" s="361"/>
      <c r="G225" s="361"/>
      <c r="H225" s="494"/>
      <c r="I225" s="155"/>
    </row>
    <row r="226" spans="1:9" x14ac:dyDescent="0.3">
      <c r="A226" s="489"/>
      <c r="B226" s="491"/>
      <c r="C226" s="489"/>
      <c r="D226" s="156"/>
      <c r="E226" s="156"/>
      <c r="F226" s="361"/>
      <c r="G226" s="361"/>
      <c r="H226" s="494"/>
      <c r="I226" s="155"/>
    </row>
    <row r="227" spans="1:9" x14ac:dyDescent="0.3">
      <c r="A227" s="489"/>
      <c r="B227" s="491"/>
      <c r="C227" s="489"/>
      <c r="D227" s="156"/>
      <c r="E227" s="156"/>
      <c r="F227" s="362"/>
      <c r="G227" s="362"/>
      <c r="H227" s="495"/>
      <c r="I227" s="155"/>
    </row>
    <row r="228" spans="1:9" x14ac:dyDescent="0.3">
      <c r="A228" s="489"/>
      <c r="B228" s="154"/>
      <c r="C228" s="153"/>
      <c r="D228" s="153"/>
      <c r="E228" s="158"/>
      <c r="F228" s="372"/>
      <c r="G228" s="372"/>
      <c r="H228" s="157"/>
      <c r="I228" s="151"/>
    </row>
    <row r="229" spans="1:9" x14ac:dyDescent="0.3">
      <c r="A229" s="489"/>
      <c r="B229" s="491"/>
      <c r="C229" s="489"/>
      <c r="D229" s="156"/>
      <c r="E229" s="156"/>
      <c r="F229" s="360"/>
      <c r="G229" s="360"/>
      <c r="H229" s="493"/>
      <c r="I229" s="155"/>
    </row>
    <row r="230" spans="1:9" x14ac:dyDescent="0.3">
      <c r="A230" s="489"/>
      <c r="B230" s="491"/>
      <c r="C230" s="489"/>
      <c r="D230" s="156"/>
      <c r="E230" s="156"/>
      <c r="F230" s="361"/>
      <c r="G230" s="361"/>
      <c r="H230" s="494"/>
      <c r="I230" s="155"/>
    </row>
    <row r="231" spans="1:9" x14ac:dyDescent="0.3">
      <c r="A231" s="489"/>
      <c r="B231" s="491"/>
      <c r="C231" s="489"/>
      <c r="D231" s="156"/>
      <c r="E231" s="156"/>
      <c r="F231" s="361"/>
      <c r="G231" s="361"/>
      <c r="H231" s="494"/>
      <c r="I231" s="155"/>
    </row>
    <row r="232" spans="1:9" x14ac:dyDescent="0.3">
      <c r="A232" s="489"/>
      <c r="B232" s="491"/>
      <c r="C232" s="489"/>
      <c r="D232" s="156"/>
      <c r="E232" s="156"/>
      <c r="F232" s="361"/>
      <c r="G232" s="361"/>
      <c r="H232" s="494"/>
      <c r="I232" s="155"/>
    </row>
    <row r="233" spans="1:9" x14ac:dyDescent="0.3">
      <c r="A233" s="489"/>
      <c r="B233" s="491"/>
      <c r="C233" s="489"/>
      <c r="D233" s="156"/>
      <c r="E233" s="156"/>
      <c r="F233" s="361"/>
      <c r="G233" s="361"/>
      <c r="H233" s="494"/>
      <c r="I233" s="155"/>
    </row>
    <row r="234" spans="1:9" x14ac:dyDescent="0.3">
      <c r="A234" s="489"/>
      <c r="B234" s="491"/>
      <c r="C234" s="489"/>
      <c r="D234" s="156"/>
      <c r="E234" s="156"/>
      <c r="F234" s="361"/>
      <c r="G234" s="361"/>
      <c r="H234" s="494"/>
      <c r="I234" s="155"/>
    </row>
    <row r="235" spans="1:9" x14ac:dyDescent="0.3">
      <c r="A235" s="489"/>
      <c r="B235" s="491"/>
      <c r="C235" s="489"/>
      <c r="D235" s="156"/>
      <c r="E235" s="156"/>
      <c r="F235" s="361"/>
      <c r="G235" s="361"/>
      <c r="H235" s="494"/>
      <c r="I235" s="155"/>
    </row>
    <row r="236" spans="1:9" x14ac:dyDescent="0.3">
      <c r="A236" s="489"/>
      <c r="B236" s="491"/>
      <c r="C236" s="489"/>
      <c r="D236" s="156"/>
      <c r="E236" s="156"/>
      <c r="F236" s="362"/>
      <c r="G236" s="362"/>
      <c r="H236" s="495"/>
      <c r="I236" s="155"/>
    </row>
    <row r="237" spans="1:9" x14ac:dyDescent="0.3">
      <c r="A237" s="153"/>
      <c r="B237" s="154"/>
      <c r="C237" s="153"/>
      <c r="D237" s="153"/>
      <c r="E237" s="153"/>
      <c r="F237" s="153"/>
      <c r="G237" s="153"/>
      <c r="H237" s="152"/>
      <c r="I237" s="151"/>
    </row>
  </sheetData>
  <mergeCells count="92">
    <mergeCell ref="B175:B182"/>
    <mergeCell ref="C175:C182"/>
    <mergeCell ref="C166:C173"/>
    <mergeCell ref="I3:I11"/>
    <mergeCell ref="I13:I30"/>
    <mergeCell ref="I31:I37"/>
    <mergeCell ref="I40:I48"/>
    <mergeCell ref="H13:H20"/>
    <mergeCell ref="H22:H29"/>
    <mergeCell ref="H31:H38"/>
    <mergeCell ref="H40:H47"/>
    <mergeCell ref="H76:H83"/>
    <mergeCell ref="H49:H56"/>
    <mergeCell ref="H175:H182"/>
    <mergeCell ref="H85:H92"/>
    <mergeCell ref="H58:H65"/>
    <mergeCell ref="A184:A209"/>
    <mergeCell ref="A166:A182"/>
    <mergeCell ref="H103:H110"/>
    <mergeCell ref="H112:H119"/>
    <mergeCell ref="H121:H128"/>
    <mergeCell ref="H130:H137"/>
    <mergeCell ref="H139:H146"/>
    <mergeCell ref="H184:H191"/>
    <mergeCell ref="B157:B164"/>
    <mergeCell ref="A139:A164"/>
    <mergeCell ref="A130:A137"/>
    <mergeCell ref="C130:C137"/>
    <mergeCell ref="B148:B155"/>
    <mergeCell ref="C148:C155"/>
    <mergeCell ref="B184:B191"/>
    <mergeCell ref="C184:C191"/>
    <mergeCell ref="H67:H74"/>
    <mergeCell ref="B166:B173"/>
    <mergeCell ref="C76:C83"/>
    <mergeCell ref="H94:H101"/>
    <mergeCell ref="B139:B146"/>
    <mergeCell ref="C139:C146"/>
    <mergeCell ref="B130:B137"/>
    <mergeCell ref="H157:H164"/>
    <mergeCell ref="H148:H155"/>
    <mergeCell ref="C157:C164"/>
    <mergeCell ref="A211:A236"/>
    <mergeCell ref="C211:C218"/>
    <mergeCell ref="B193:B200"/>
    <mergeCell ref="C193:C200"/>
    <mergeCell ref="H193:H200"/>
    <mergeCell ref="B229:B236"/>
    <mergeCell ref="C229:C236"/>
    <mergeCell ref="H229:H236"/>
    <mergeCell ref="B220:B227"/>
    <mergeCell ref="C220:C227"/>
    <mergeCell ref="B211:B218"/>
    <mergeCell ref="H220:H227"/>
    <mergeCell ref="H211:H218"/>
    <mergeCell ref="H202:H209"/>
    <mergeCell ref="C202:C209"/>
    <mergeCell ref="B202:B209"/>
    <mergeCell ref="A112:A128"/>
    <mergeCell ref="B112:B119"/>
    <mergeCell ref="C112:C119"/>
    <mergeCell ref="B103:B110"/>
    <mergeCell ref="C103:C110"/>
    <mergeCell ref="A94:A110"/>
    <mergeCell ref="B94:B101"/>
    <mergeCell ref="C94:C101"/>
    <mergeCell ref="B121:B128"/>
    <mergeCell ref="C121:C128"/>
    <mergeCell ref="A67:A92"/>
    <mergeCell ref="C67:C74"/>
    <mergeCell ref="B58:B65"/>
    <mergeCell ref="C58:C65"/>
    <mergeCell ref="B49:B56"/>
    <mergeCell ref="C49:C56"/>
    <mergeCell ref="B67:B74"/>
    <mergeCell ref="B85:B92"/>
    <mergeCell ref="C85:C92"/>
    <mergeCell ref="B76:B83"/>
    <mergeCell ref="B22:B29"/>
    <mergeCell ref="C22:C29"/>
    <mergeCell ref="A3:A10"/>
    <mergeCell ref="C3:C10"/>
    <mergeCell ref="B3:B10"/>
    <mergeCell ref="A13:A29"/>
    <mergeCell ref="C13:C20"/>
    <mergeCell ref="B13:B20"/>
    <mergeCell ref="B40:B47"/>
    <mergeCell ref="C40:C47"/>
    <mergeCell ref="A40:A48"/>
    <mergeCell ref="A31:A38"/>
    <mergeCell ref="B31:B38"/>
    <mergeCell ref="C31:C38"/>
  </mergeCells>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688CE2-19CF-46CC-BB54-9FA85C2483C1}">
  <sheetPr>
    <tabColor rgb="FF0070C0"/>
  </sheetPr>
  <dimension ref="A1:T29"/>
  <sheetViews>
    <sheetView showGridLines="0" workbookViewId="0">
      <selection activeCell="A2" sqref="A2:M2"/>
    </sheetView>
  </sheetViews>
  <sheetFormatPr defaultColWidth="9.21875" defaultRowHeight="14.4" x14ac:dyDescent="0.3"/>
  <cols>
    <col min="1" max="1" width="4.21875" style="28" customWidth="1"/>
    <col min="2" max="2" width="27.21875" style="33" customWidth="1"/>
    <col min="3" max="3" width="28.5546875" style="28" customWidth="1"/>
    <col min="4" max="4" width="12.5546875" style="31" customWidth="1"/>
    <col min="5" max="5" width="14.21875" style="28" customWidth="1"/>
    <col min="6" max="6" width="19.44140625" style="32" customWidth="1"/>
    <col min="7" max="7" width="17.77734375" style="31" customWidth="1"/>
    <col min="8" max="8" width="24.21875" style="30" customWidth="1"/>
    <col min="9" max="9" width="10.5546875" style="28" bestFit="1" customWidth="1"/>
    <col min="10" max="10" width="12.77734375" style="28" customWidth="1"/>
    <col min="11" max="11" width="15" style="29" customWidth="1"/>
    <col min="12" max="12" width="17.77734375" style="28" customWidth="1"/>
    <col min="13" max="13" width="16.5546875" style="28" customWidth="1"/>
    <col min="14" max="15" width="9.21875" style="28"/>
    <col min="16" max="17" width="0" style="28" hidden="1" customWidth="1"/>
    <col min="18" max="18" width="26.21875" style="28" hidden="1" customWidth="1"/>
    <col min="19" max="19" width="27.77734375" style="28" hidden="1" customWidth="1"/>
    <col min="20" max="20" width="13" style="28" hidden="1" customWidth="1"/>
    <col min="21" max="16384" width="9.21875" style="28"/>
  </cols>
  <sheetData>
    <row r="1" spans="1:13" ht="21" x14ac:dyDescent="0.3">
      <c r="A1" s="540" t="s">
        <v>416</v>
      </c>
      <c r="B1" s="533"/>
      <c r="C1" s="533"/>
      <c r="D1" s="533"/>
      <c r="E1" s="533"/>
      <c r="F1" s="533"/>
      <c r="G1" s="533"/>
      <c r="H1" s="533"/>
      <c r="I1" s="533"/>
      <c r="J1" s="533"/>
      <c r="K1" s="533"/>
      <c r="L1" s="533"/>
      <c r="M1" s="533"/>
    </row>
    <row r="2" spans="1:13" ht="15" x14ac:dyDescent="0.35">
      <c r="A2" s="541" t="s">
        <v>209</v>
      </c>
      <c r="B2" s="542"/>
      <c r="C2" s="542"/>
      <c r="D2" s="542"/>
      <c r="E2" s="542"/>
      <c r="F2" s="542"/>
      <c r="G2" s="542"/>
      <c r="H2" s="542"/>
      <c r="I2" s="542"/>
      <c r="J2" s="542"/>
      <c r="K2" s="542"/>
      <c r="L2" s="542"/>
      <c r="M2" s="542"/>
    </row>
    <row r="3" spans="1:13" ht="15" x14ac:dyDescent="0.35">
      <c r="A3" s="541" t="s">
        <v>212</v>
      </c>
      <c r="B3" s="542"/>
      <c r="C3" s="542"/>
      <c r="D3" s="542"/>
      <c r="E3" s="542"/>
      <c r="F3" s="542"/>
      <c r="G3" s="542"/>
      <c r="H3" s="542"/>
      <c r="I3" s="542"/>
      <c r="J3" s="542"/>
      <c r="K3" s="542"/>
      <c r="L3" s="542"/>
      <c r="M3" s="542"/>
    </row>
    <row r="4" spans="1:13" ht="43.2" x14ac:dyDescent="0.3">
      <c r="A4" s="86" t="s">
        <v>88</v>
      </c>
      <c r="B4" s="90" t="s">
        <v>87</v>
      </c>
      <c r="C4" s="83" t="s">
        <v>86</v>
      </c>
      <c r="D4" s="89" t="s">
        <v>85</v>
      </c>
      <c r="E4" s="88" t="s">
        <v>84</v>
      </c>
      <c r="F4" s="87" t="s">
        <v>83</v>
      </c>
      <c r="G4" s="325" t="s">
        <v>82</v>
      </c>
      <c r="H4" s="86" t="s">
        <v>81</v>
      </c>
      <c r="I4" s="85" t="s">
        <v>80</v>
      </c>
      <c r="J4" s="85" t="s">
        <v>79</v>
      </c>
      <c r="K4" s="83" t="s">
        <v>78</v>
      </c>
      <c r="L4" s="84" t="s">
        <v>77</v>
      </c>
      <c r="M4" s="83" t="s">
        <v>76</v>
      </c>
    </row>
    <row r="5" spans="1:13" s="47" customFormat="1" x14ac:dyDescent="0.3">
      <c r="A5" s="66"/>
      <c r="B5" s="65" t="s">
        <v>159</v>
      </c>
      <c r="C5" s="64"/>
      <c r="D5" s="65"/>
      <c r="E5" s="64"/>
      <c r="F5" s="63"/>
      <c r="G5" s="62"/>
      <c r="H5" s="61"/>
      <c r="I5" s="60"/>
      <c r="J5" s="60"/>
      <c r="K5" s="59"/>
      <c r="L5" s="58"/>
      <c r="M5" s="57"/>
    </row>
    <row r="6" spans="1:13" ht="15" customHeight="1" x14ac:dyDescent="0.3">
      <c r="A6" s="55" t="s">
        <v>74</v>
      </c>
      <c r="B6" s="78" t="s">
        <v>166</v>
      </c>
      <c r="C6" s="349" t="s">
        <v>412</v>
      </c>
      <c r="D6" s="78"/>
      <c r="E6" s="78"/>
      <c r="F6" s="82">
        <v>50000</v>
      </c>
      <c r="G6" s="81" t="s">
        <v>259</v>
      </c>
      <c r="H6" s="344"/>
      <c r="I6" s="345">
        <v>71200</v>
      </c>
      <c r="J6" s="345" t="s">
        <v>261</v>
      </c>
      <c r="K6" s="80"/>
      <c r="L6" s="49"/>
      <c r="M6" s="54" t="s">
        <v>235</v>
      </c>
    </row>
    <row r="7" spans="1:13" ht="15" customHeight="1" x14ac:dyDescent="0.3">
      <c r="A7" s="55" t="s">
        <v>73</v>
      </c>
      <c r="B7" s="78" t="s">
        <v>166</v>
      </c>
      <c r="C7" s="349" t="s">
        <v>264</v>
      </c>
      <c r="D7" s="78"/>
      <c r="E7" s="78"/>
      <c r="F7" s="82">
        <v>32000</v>
      </c>
      <c r="G7" s="81" t="s">
        <v>170</v>
      </c>
      <c r="H7" s="344"/>
      <c r="I7" s="345">
        <v>71200</v>
      </c>
      <c r="J7" s="345" t="s">
        <v>261</v>
      </c>
      <c r="K7" s="80"/>
      <c r="L7" s="49"/>
      <c r="M7" s="54"/>
    </row>
    <row r="8" spans="1:13" ht="15" customHeight="1" x14ac:dyDescent="0.3">
      <c r="A8" s="55" t="s">
        <v>72</v>
      </c>
      <c r="B8" s="78" t="s">
        <v>166</v>
      </c>
      <c r="C8" s="349" t="s">
        <v>413</v>
      </c>
      <c r="D8" s="78"/>
      <c r="E8" s="78"/>
      <c r="F8" s="82">
        <v>40000</v>
      </c>
      <c r="G8" s="81" t="s">
        <v>409</v>
      </c>
      <c r="H8" s="344"/>
      <c r="I8" s="345">
        <v>71200</v>
      </c>
      <c r="J8" s="345" t="s">
        <v>261</v>
      </c>
      <c r="K8" s="80"/>
      <c r="L8" s="49"/>
      <c r="M8" s="54"/>
    </row>
    <row r="9" spans="1:13" ht="22.8" customHeight="1" x14ac:dyDescent="0.3">
      <c r="A9" s="55" t="s">
        <v>71</v>
      </c>
      <c r="B9" s="78" t="s">
        <v>167</v>
      </c>
      <c r="C9" s="349" t="s">
        <v>414</v>
      </c>
      <c r="D9" s="78"/>
      <c r="E9" s="78"/>
      <c r="F9" s="82">
        <v>24000</v>
      </c>
      <c r="G9" s="81" t="s">
        <v>262</v>
      </c>
      <c r="H9" s="55"/>
      <c r="I9" s="345">
        <v>71200</v>
      </c>
      <c r="J9" s="345" t="s">
        <v>261</v>
      </c>
      <c r="K9" s="80"/>
      <c r="L9" s="49"/>
      <c r="M9" s="54" t="s">
        <v>260</v>
      </c>
    </row>
    <row r="10" spans="1:13" ht="24" customHeight="1" x14ac:dyDescent="0.3">
      <c r="A10" s="55" t="s">
        <v>70</v>
      </c>
      <c r="B10" s="78" t="s">
        <v>166</v>
      </c>
      <c r="C10" s="349" t="s">
        <v>411</v>
      </c>
      <c r="D10" s="78"/>
      <c r="E10" s="78"/>
      <c r="F10" s="82">
        <v>36000</v>
      </c>
      <c r="G10" s="81" t="s">
        <v>302</v>
      </c>
      <c r="H10" s="55"/>
      <c r="I10" s="345">
        <v>71200</v>
      </c>
      <c r="J10" s="345" t="s">
        <v>261</v>
      </c>
      <c r="K10" s="80"/>
      <c r="L10" s="49"/>
      <c r="M10" s="54" t="s">
        <v>178</v>
      </c>
    </row>
    <row r="11" spans="1:13" ht="23.55" customHeight="1" x14ac:dyDescent="0.3">
      <c r="A11" s="55" t="s">
        <v>69</v>
      </c>
      <c r="B11" s="78" t="s">
        <v>263</v>
      </c>
      <c r="C11" s="349" t="s">
        <v>415</v>
      </c>
      <c r="D11" s="78"/>
      <c r="E11" s="78"/>
      <c r="F11" s="82">
        <v>24000</v>
      </c>
      <c r="G11" s="81" t="s">
        <v>174</v>
      </c>
      <c r="H11" s="55"/>
      <c r="I11" s="345">
        <v>71200</v>
      </c>
      <c r="J11" s="345" t="s">
        <v>261</v>
      </c>
      <c r="K11" s="80"/>
      <c r="L11" s="49"/>
      <c r="M11" s="54"/>
    </row>
    <row r="12" spans="1:13" s="47" customFormat="1" x14ac:dyDescent="0.3">
      <c r="A12" s="76"/>
      <c r="B12" s="539" t="s">
        <v>160</v>
      </c>
      <c r="C12" s="539"/>
      <c r="D12" s="539"/>
      <c r="E12" s="539"/>
      <c r="F12" s="221">
        <f>SUM(F6:F11)</f>
        <v>206000</v>
      </c>
      <c r="G12" s="72"/>
      <c r="H12" s="346"/>
      <c r="I12" s="347"/>
      <c r="J12" s="347"/>
      <c r="K12" s="69"/>
      <c r="L12" s="68"/>
      <c r="M12" s="67"/>
    </row>
    <row r="13" spans="1:13" s="47" customFormat="1" ht="15" customHeight="1" x14ac:dyDescent="0.3">
      <c r="A13" s="79"/>
      <c r="B13" s="65" t="s">
        <v>301</v>
      </c>
      <c r="C13" s="543"/>
      <c r="D13" s="544"/>
      <c r="E13" s="544"/>
      <c r="F13" s="544"/>
      <c r="G13" s="544"/>
      <c r="H13" s="544"/>
      <c r="I13" s="544"/>
      <c r="J13" s="544"/>
      <c r="K13" s="544"/>
      <c r="L13" s="544"/>
      <c r="M13" s="545"/>
    </row>
    <row r="14" spans="1:13" s="47" customFormat="1" ht="13.95" customHeight="1" x14ac:dyDescent="0.3">
      <c r="A14" s="55" t="s">
        <v>74</v>
      </c>
      <c r="B14" s="78" t="s">
        <v>301</v>
      </c>
      <c r="C14" s="54"/>
      <c r="D14" s="46"/>
      <c r="E14" s="78"/>
      <c r="F14" s="77">
        <v>30000</v>
      </c>
      <c r="G14" s="46" t="s">
        <v>410</v>
      </c>
      <c r="H14" s="52"/>
      <c r="I14" s="348">
        <v>74100</v>
      </c>
      <c r="J14" s="345" t="s">
        <v>261</v>
      </c>
      <c r="K14" s="50"/>
      <c r="L14" s="49"/>
      <c r="M14" s="48"/>
    </row>
    <row r="15" spans="1:13" s="47" customFormat="1" ht="15" customHeight="1" x14ac:dyDescent="0.3">
      <c r="A15" s="55" t="s">
        <v>73</v>
      </c>
      <c r="B15" s="56"/>
      <c r="C15" s="54"/>
      <c r="D15" s="46"/>
      <c r="E15" s="78"/>
      <c r="F15" s="77"/>
      <c r="G15" s="46"/>
      <c r="H15" s="52"/>
      <c r="I15" s="51"/>
      <c r="J15" s="45"/>
      <c r="K15" s="50"/>
      <c r="L15" s="49"/>
      <c r="M15" s="48"/>
    </row>
    <row r="16" spans="1:13" s="47" customFormat="1" x14ac:dyDescent="0.3">
      <c r="A16" s="76"/>
      <c r="B16" s="75" t="s">
        <v>75</v>
      </c>
      <c r="C16" s="74"/>
      <c r="D16" s="74"/>
      <c r="E16" s="74"/>
      <c r="F16" s="73">
        <f>SUM(F14:F15)</f>
        <v>30000</v>
      </c>
      <c r="G16" s="72"/>
      <c r="H16" s="71"/>
      <c r="I16" s="70"/>
      <c r="J16" s="70"/>
      <c r="K16" s="69"/>
      <c r="L16" s="68"/>
      <c r="M16" s="67"/>
    </row>
    <row r="17" spans="1:13" s="47" customFormat="1" x14ac:dyDescent="0.3">
      <c r="A17" s="66"/>
      <c r="B17" s="65"/>
      <c r="C17" s="64"/>
      <c r="D17" s="65"/>
      <c r="E17" s="64"/>
      <c r="F17" s="63"/>
      <c r="G17" s="62"/>
      <c r="H17" s="61"/>
      <c r="I17" s="60"/>
      <c r="J17" s="60"/>
      <c r="K17" s="59"/>
      <c r="L17" s="58"/>
      <c r="M17" s="57"/>
    </row>
    <row r="18" spans="1:13" s="47" customFormat="1" x14ac:dyDescent="0.3">
      <c r="A18" s="55"/>
      <c r="B18" s="46"/>
      <c r="C18" s="54"/>
      <c r="D18" s="46"/>
      <c r="E18" s="46"/>
      <c r="F18" s="53"/>
      <c r="G18" s="81"/>
      <c r="H18" s="52"/>
      <c r="I18" s="51"/>
      <c r="J18" s="45"/>
      <c r="K18" s="50"/>
      <c r="L18" s="49"/>
      <c r="M18" s="48"/>
    </row>
    <row r="19" spans="1:13" x14ac:dyDescent="0.3">
      <c r="A19" s="40"/>
      <c r="B19" s="535"/>
      <c r="C19" s="536"/>
      <c r="D19" s="536"/>
      <c r="E19" s="537"/>
      <c r="F19" s="44"/>
      <c r="G19" s="43"/>
      <c r="H19" s="42"/>
      <c r="I19" s="41"/>
      <c r="J19" s="41"/>
      <c r="K19" s="40"/>
      <c r="L19" s="39"/>
      <c r="M19" s="39"/>
    </row>
    <row r="20" spans="1:13" x14ac:dyDescent="0.3">
      <c r="A20" s="538" t="s">
        <v>68</v>
      </c>
      <c r="B20" s="538"/>
      <c r="C20" s="538"/>
      <c r="D20" s="538"/>
      <c r="E20" s="538"/>
      <c r="F20" s="38">
        <f>F12+F16+F19</f>
        <v>236000</v>
      </c>
      <c r="G20" s="36"/>
      <c r="H20" s="37"/>
      <c r="I20" s="36"/>
      <c r="J20" s="36"/>
      <c r="K20" s="36"/>
      <c r="L20" s="36"/>
      <c r="M20" s="36"/>
    </row>
    <row r="23" spans="1:13" x14ac:dyDescent="0.3">
      <c r="A23" s="35"/>
      <c r="B23" s="532" t="s">
        <v>67</v>
      </c>
      <c r="C23" s="533"/>
      <c r="D23" s="533"/>
      <c r="E23" s="533"/>
      <c r="F23" s="533"/>
      <c r="G23" s="533"/>
      <c r="H23" s="533"/>
      <c r="I23" s="533"/>
      <c r="J23" s="533"/>
      <c r="K23" s="533"/>
      <c r="L23" s="34"/>
      <c r="M23" s="34"/>
    </row>
    <row r="24" spans="1:13" ht="47.55" customHeight="1" x14ac:dyDescent="0.3">
      <c r="A24" s="534" t="s">
        <v>175</v>
      </c>
      <c r="B24" s="533"/>
      <c r="C24" s="533"/>
      <c r="D24" s="533"/>
      <c r="E24" s="533"/>
      <c r="F24" s="533"/>
      <c r="G24" s="533"/>
      <c r="H24" s="533"/>
      <c r="I24" s="533"/>
      <c r="J24" s="533"/>
      <c r="K24" s="533"/>
      <c r="L24" s="533"/>
      <c r="M24" s="533"/>
    </row>
    <row r="27" spans="1:13" ht="27" customHeight="1" x14ac:dyDescent="0.3">
      <c r="A27" s="534" t="s">
        <v>176</v>
      </c>
      <c r="B27" s="533"/>
      <c r="C27" s="533"/>
      <c r="D27" s="533"/>
      <c r="E27" s="533"/>
      <c r="F27" s="533"/>
      <c r="G27" s="533"/>
      <c r="H27" s="533"/>
      <c r="I27" s="533"/>
      <c r="J27" s="533"/>
      <c r="K27" s="533"/>
      <c r="L27" s="533"/>
      <c r="M27" s="533"/>
    </row>
    <row r="28" spans="1:13" ht="27" customHeight="1" x14ac:dyDescent="0.3">
      <c r="A28" s="222"/>
      <c r="B28" s="223"/>
      <c r="C28" s="223"/>
      <c r="D28" s="223"/>
      <c r="E28" s="223"/>
      <c r="F28" s="223"/>
      <c r="G28" s="223"/>
      <c r="H28" s="223"/>
      <c r="I28" s="223"/>
      <c r="J28" s="223"/>
      <c r="K28" s="223"/>
      <c r="L28" s="223"/>
      <c r="M28" s="223"/>
    </row>
    <row r="29" spans="1:13" ht="35.25" customHeight="1" x14ac:dyDescent="0.3">
      <c r="A29" s="534" t="s">
        <v>177</v>
      </c>
      <c r="B29" s="533"/>
      <c r="C29" s="533"/>
      <c r="D29" s="533"/>
      <c r="E29" s="533"/>
      <c r="F29" s="533"/>
      <c r="G29" s="533"/>
      <c r="H29" s="533"/>
      <c r="I29" s="533"/>
      <c r="J29" s="533"/>
      <c r="K29" s="533"/>
      <c r="L29" s="533"/>
      <c r="M29" s="533"/>
    </row>
  </sheetData>
  <mergeCells count="11">
    <mergeCell ref="B12:E12"/>
    <mergeCell ref="A1:M1"/>
    <mergeCell ref="A2:M2"/>
    <mergeCell ref="A3:M3"/>
    <mergeCell ref="C13:M13"/>
    <mergeCell ref="B23:K23"/>
    <mergeCell ref="A24:M24"/>
    <mergeCell ref="A27:M27"/>
    <mergeCell ref="A29:M29"/>
    <mergeCell ref="B19:E19"/>
    <mergeCell ref="A20:E20"/>
  </mergeCells>
  <phoneticPr fontId="41" type="noConversion"/>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65AC5B-51DD-4BDA-8530-DABA51F317FF}">
  <sheetPr>
    <tabColor rgb="FF00B0F0"/>
  </sheetPr>
  <dimension ref="A2:W99"/>
  <sheetViews>
    <sheetView showGridLines="0" topLeftCell="A3" zoomScaleNormal="100" workbookViewId="0">
      <selection activeCell="K15" sqref="K15"/>
    </sheetView>
  </sheetViews>
  <sheetFormatPr defaultColWidth="9.21875" defaultRowHeight="13.8" x14ac:dyDescent="0.3"/>
  <cols>
    <col min="1" max="1" width="7.77734375" style="91" customWidth="1"/>
    <col min="2" max="2" width="22.21875" style="91" customWidth="1"/>
    <col min="3" max="3" width="10.44140625" style="91" customWidth="1"/>
    <col min="4" max="4" width="10.21875" style="91" bestFit="1" customWidth="1"/>
    <col min="5" max="7" width="9.21875" style="91"/>
    <col min="8" max="8" width="14.44140625" style="91" customWidth="1"/>
    <col min="9" max="9" width="9.21875" style="91"/>
    <col min="10" max="10" width="10.77734375" style="94" bestFit="1" customWidth="1"/>
    <col min="11" max="12" width="9.21875" style="91"/>
    <col min="13" max="13" width="12.77734375" style="91" customWidth="1"/>
    <col min="14" max="14" width="16" style="93" bestFit="1" customWidth="1"/>
    <col min="15" max="15" width="10.5546875" style="91" customWidth="1"/>
    <col min="16" max="16" width="9.21875" style="91" customWidth="1"/>
    <col min="17" max="17" width="11.5546875" style="91" customWidth="1"/>
    <col min="18" max="18" width="8.21875" style="91" customWidth="1"/>
    <col min="19" max="19" width="15.44140625" style="91" customWidth="1"/>
    <col min="20" max="20" width="13.5546875" style="91" customWidth="1"/>
    <col min="21" max="21" width="27.5546875" style="91" hidden="1" customWidth="1"/>
    <col min="22" max="22" width="9.5546875" style="91" customWidth="1"/>
    <col min="23" max="23" width="9.21875" style="92"/>
    <col min="24" max="260" width="9.21875" style="91"/>
    <col min="261" max="261" width="20.77734375" style="91" customWidth="1"/>
    <col min="262" max="262" width="10.44140625" style="91" customWidth="1"/>
    <col min="263" max="263" width="8.5546875" style="91" customWidth="1"/>
    <col min="264" max="266" width="9.21875" style="91"/>
    <col min="267" max="267" width="14.44140625" style="91" customWidth="1"/>
    <col min="268" max="270" width="9.21875" style="91"/>
    <col min="271" max="271" width="10.5546875" style="91" customWidth="1"/>
    <col min="272" max="272" width="9.21875" style="91"/>
    <col min="273" max="273" width="11.5546875" style="91" customWidth="1"/>
    <col min="274" max="274" width="8.21875" style="91" customWidth="1"/>
    <col min="275" max="275" width="15.44140625" style="91" customWidth="1"/>
    <col min="276" max="276" width="13.5546875" style="91" customWidth="1"/>
    <col min="277" max="277" width="0" style="91" hidden="1" customWidth="1"/>
    <col min="278" max="278" width="9.5546875" style="91" customWidth="1"/>
    <col min="279" max="516" width="9.21875" style="91"/>
    <col min="517" max="517" width="20.77734375" style="91" customWidth="1"/>
    <col min="518" max="518" width="10.44140625" style="91" customWidth="1"/>
    <col min="519" max="519" width="8.5546875" style="91" customWidth="1"/>
    <col min="520" max="522" width="9.21875" style="91"/>
    <col min="523" max="523" width="14.44140625" style="91" customWidth="1"/>
    <col min="524" max="526" width="9.21875" style="91"/>
    <col min="527" max="527" width="10.5546875" style="91" customWidth="1"/>
    <col min="528" max="528" width="9.21875" style="91"/>
    <col min="529" max="529" width="11.5546875" style="91" customWidth="1"/>
    <col min="530" max="530" width="8.21875" style="91" customWidth="1"/>
    <col min="531" max="531" width="15.44140625" style="91" customWidth="1"/>
    <col min="532" max="532" width="13.5546875" style="91" customWidth="1"/>
    <col min="533" max="533" width="0" style="91" hidden="1" customWidth="1"/>
    <col min="534" max="534" width="9.5546875" style="91" customWidth="1"/>
    <col min="535" max="772" width="9.21875" style="91"/>
    <col min="773" max="773" width="20.77734375" style="91" customWidth="1"/>
    <col min="774" max="774" width="10.44140625" style="91" customWidth="1"/>
    <col min="775" max="775" width="8.5546875" style="91" customWidth="1"/>
    <col min="776" max="778" width="9.21875" style="91"/>
    <col min="779" max="779" width="14.44140625" style="91" customWidth="1"/>
    <col min="780" max="782" width="9.21875" style="91"/>
    <col min="783" max="783" width="10.5546875" style="91" customWidth="1"/>
    <col min="784" max="784" width="9.21875" style="91"/>
    <col min="785" max="785" width="11.5546875" style="91" customWidth="1"/>
    <col min="786" max="786" width="8.21875" style="91" customWidth="1"/>
    <col min="787" max="787" width="15.44140625" style="91" customWidth="1"/>
    <col min="788" max="788" width="13.5546875" style="91" customWidth="1"/>
    <col min="789" max="789" width="0" style="91" hidden="1" customWidth="1"/>
    <col min="790" max="790" width="9.5546875" style="91" customWidth="1"/>
    <col min="791" max="1028" width="9.21875" style="91"/>
    <col min="1029" max="1029" width="20.77734375" style="91" customWidth="1"/>
    <col min="1030" max="1030" width="10.44140625" style="91" customWidth="1"/>
    <col min="1031" max="1031" width="8.5546875" style="91" customWidth="1"/>
    <col min="1032" max="1034" width="9.21875" style="91"/>
    <col min="1035" max="1035" width="14.44140625" style="91" customWidth="1"/>
    <col min="1036" max="1038" width="9.21875" style="91"/>
    <col min="1039" max="1039" width="10.5546875" style="91" customWidth="1"/>
    <col min="1040" max="1040" width="9.21875" style="91"/>
    <col min="1041" max="1041" width="11.5546875" style="91" customWidth="1"/>
    <col min="1042" max="1042" width="8.21875" style="91" customWidth="1"/>
    <col min="1043" max="1043" width="15.44140625" style="91" customWidth="1"/>
    <col min="1044" max="1044" width="13.5546875" style="91" customWidth="1"/>
    <col min="1045" max="1045" width="0" style="91" hidden="1" customWidth="1"/>
    <col min="1046" max="1046" width="9.5546875" style="91" customWidth="1"/>
    <col min="1047" max="1284" width="9.21875" style="91"/>
    <col min="1285" max="1285" width="20.77734375" style="91" customWidth="1"/>
    <col min="1286" max="1286" width="10.44140625" style="91" customWidth="1"/>
    <col min="1287" max="1287" width="8.5546875" style="91" customWidth="1"/>
    <col min="1288" max="1290" width="9.21875" style="91"/>
    <col min="1291" max="1291" width="14.44140625" style="91" customWidth="1"/>
    <col min="1292" max="1294" width="9.21875" style="91"/>
    <col min="1295" max="1295" width="10.5546875" style="91" customWidth="1"/>
    <col min="1296" max="1296" width="9.21875" style="91"/>
    <col min="1297" max="1297" width="11.5546875" style="91" customWidth="1"/>
    <col min="1298" max="1298" width="8.21875" style="91" customWidth="1"/>
    <col min="1299" max="1299" width="15.44140625" style="91" customWidth="1"/>
    <col min="1300" max="1300" width="13.5546875" style="91" customWidth="1"/>
    <col min="1301" max="1301" width="0" style="91" hidden="1" customWidth="1"/>
    <col min="1302" max="1302" width="9.5546875" style="91" customWidth="1"/>
    <col min="1303" max="1540" width="9.21875" style="91"/>
    <col min="1541" max="1541" width="20.77734375" style="91" customWidth="1"/>
    <col min="1542" max="1542" width="10.44140625" style="91" customWidth="1"/>
    <col min="1543" max="1543" width="8.5546875" style="91" customWidth="1"/>
    <col min="1544" max="1546" width="9.21875" style="91"/>
    <col min="1547" max="1547" width="14.44140625" style="91" customWidth="1"/>
    <col min="1548" max="1550" width="9.21875" style="91"/>
    <col min="1551" max="1551" width="10.5546875" style="91" customWidth="1"/>
    <col min="1552" max="1552" width="9.21875" style="91"/>
    <col min="1553" max="1553" width="11.5546875" style="91" customWidth="1"/>
    <col min="1554" max="1554" width="8.21875" style="91" customWidth="1"/>
    <col min="1555" max="1555" width="15.44140625" style="91" customWidth="1"/>
    <col min="1556" max="1556" width="13.5546875" style="91" customWidth="1"/>
    <col min="1557" max="1557" width="0" style="91" hidden="1" customWidth="1"/>
    <col min="1558" max="1558" width="9.5546875" style="91" customWidth="1"/>
    <col min="1559" max="1796" width="9.21875" style="91"/>
    <col min="1797" max="1797" width="20.77734375" style="91" customWidth="1"/>
    <col min="1798" max="1798" width="10.44140625" style="91" customWidth="1"/>
    <col min="1799" max="1799" width="8.5546875" style="91" customWidth="1"/>
    <col min="1800" max="1802" width="9.21875" style="91"/>
    <col min="1803" max="1803" width="14.44140625" style="91" customWidth="1"/>
    <col min="1804" max="1806" width="9.21875" style="91"/>
    <col min="1807" max="1807" width="10.5546875" style="91" customWidth="1"/>
    <col min="1808" max="1808" width="9.21875" style="91"/>
    <col min="1809" max="1809" width="11.5546875" style="91" customWidth="1"/>
    <col min="1810" max="1810" width="8.21875" style="91" customWidth="1"/>
    <col min="1811" max="1811" width="15.44140625" style="91" customWidth="1"/>
    <col min="1812" max="1812" width="13.5546875" style="91" customWidth="1"/>
    <col min="1813" max="1813" width="0" style="91" hidden="1" customWidth="1"/>
    <col min="1814" max="1814" width="9.5546875" style="91" customWidth="1"/>
    <col min="1815" max="2052" width="9.21875" style="91"/>
    <col min="2053" max="2053" width="20.77734375" style="91" customWidth="1"/>
    <col min="2054" max="2054" width="10.44140625" style="91" customWidth="1"/>
    <col min="2055" max="2055" width="8.5546875" style="91" customWidth="1"/>
    <col min="2056" max="2058" width="9.21875" style="91"/>
    <col min="2059" max="2059" width="14.44140625" style="91" customWidth="1"/>
    <col min="2060" max="2062" width="9.21875" style="91"/>
    <col min="2063" max="2063" width="10.5546875" style="91" customWidth="1"/>
    <col min="2064" max="2064" width="9.21875" style="91"/>
    <col min="2065" max="2065" width="11.5546875" style="91" customWidth="1"/>
    <col min="2066" max="2066" width="8.21875" style="91" customWidth="1"/>
    <col min="2067" max="2067" width="15.44140625" style="91" customWidth="1"/>
    <col min="2068" max="2068" width="13.5546875" style="91" customWidth="1"/>
    <col min="2069" max="2069" width="0" style="91" hidden="1" customWidth="1"/>
    <col min="2070" max="2070" width="9.5546875" style="91" customWidth="1"/>
    <col min="2071" max="2308" width="9.21875" style="91"/>
    <col min="2309" max="2309" width="20.77734375" style="91" customWidth="1"/>
    <col min="2310" max="2310" width="10.44140625" style="91" customWidth="1"/>
    <col min="2311" max="2311" width="8.5546875" style="91" customWidth="1"/>
    <col min="2312" max="2314" width="9.21875" style="91"/>
    <col min="2315" max="2315" width="14.44140625" style="91" customWidth="1"/>
    <col min="2316" max="2318" width="9.21875" style="91"/>
    <col min="2319" max="2319" width="10.5546875" style="91" customWidth="1"/>
    <col min="2320" max="2320" width="9.21875" style="91"/>
    <col min="2321" max="2321" width="11.5546875" style="91" customWidth="1"/>
    <col min="2322" max="2322" width="8.21875" style="91" customWidth="1"/>
    <col min="2323" max="2323" width="15.44140625" style="91" customWidth="1"/>
    <col min="2324" max="2324" width="13.5546875" style="91" customWidth="1"/>
    <col min="2325" max="2325" width="0" style="91" hidden="1" customWidth="1"/>
    <col min="2326" max="2326" width="9.5546875" style="91" customWidth="1"/>
    <col min="2327" max="2564" width="9.21875" style="91"/>
    <col min="2565" max="2565" width="20.77734375" style="91" customWidth="1"/>
    <col min="2566" max="2566" width="10.44140625" style="91" customWidth="1"/>
    <col min="2567" max="2567" width="8.5546875" style="91" customWidth="1"/>
    <col min="2568" max="2570" width="9.21875" style="91"/>
    <col min="2571" max="2571" width="14.44140625" style="91" customWidth="1"/>
    <col min="2572" max="2574" width="9.21875" style="91"/>
    <col min="2575" max="2575" width="10.5546875" style="91" customWidth="1"/>
    <col min="2576" max="2576" width="9.21875" style="91"/>
    <col min="2577" max="2577" width="11.5546875" style="91" customWidth="1"/>
    <col min="2578" max="2578" width="8.21875" style="91" customWidth="1"/>
    <col min="2579" max="2579" width="15.44140625" style="91" customWidth="1"/>
    <col min="2580" max="2580" width="13.5546875" style="91" customWidth="1"/>
    <col min="2581" max="2581" width="0" style="91" hidden="1" customWidth="1"/>
    <col min="2582" max="2582" width="9.5546875" style="91" customWidth="1"/>
    <col min="2583" max="2820" width="9.21875" style="91"/>
    <col min="2821" max="2821" width="20.77734375" style="91" customWidth="1"/>
    <col min="2822" max="2822" width="10.44140625" style="91" customWidth="1"/>
    <col min="2823" max="2823" width="8.5546875" style="91" customWidth="1"/>
    <col min="2824" max="2826" width="9.21875" style="91"/>
    <col min="2827" max="2827" width="14.44140625" style="91" customWidth="1"/>
    <col min="2828" max="2830" width="9.21875" style="91"/>
    <col min="2831" max="2831" width="10.5546875" style="91" customWidth="1"/>
    <col min="2832" max="2832" width="9.21875" style="91"/>
    <col min="2833" max="2833" width="11.5546875" style="91" customWidth="1"/>
    <col min="2834" max="2834" width="8.21875" style="91" customWidth="1"/>
    <col min="2835" max="2835" width="15.44140625" style="91" customWidth="1"/>
    <col min="2836" max="2836" width="13.5546875" style="91" customWidth="1"/>
    <col min="2837" max="2837" width="0" style="91" hidden="1" customWidth="1"/>
    <col min="2838" max="2838" width="9.5546875" style="91" customWidth="1"/>
    <col min="2839" max="3076" width="9.21875" style="91"/>
    <col min="3077" max="3077" width="20.77734375" style="91" customWidth="1"/>
    <col min="3078" max="3078" width="10.44140625" style="91" customWidth="1"/>
    <col min="3079" max="3079" width="8.5546875" style="91" customWidth="1"/>
    <col min="3080" max="3082" width="9.21875" style="91"/>
    <col min="3083" max="3083" width="14.44140625" style="91" customWidth="1"/>
    <col min="3084" max="3086" width="9.21875" style="91"/>
    <col min="3087" max="3087" width="10.5546875" style="91" customWidth="1"/>
    <col min="3088" max="3088" width="9.21875" style="91"/>
    <col min="3089" max="3089" width="11.5546875" style="91" customWidth="1"/>
    <col min="3090" max="3090" width="8.21875" style="91" customWidth="1"/>
    <col min="3091" max="3091" width="15.44140625" style="91" customWidth="1"/>
    <col min="3092" max="3092" width="13.5546875" style="91" customWidth="1"/>
    <col min="3093" max="3093" width="0" style="91" hidden="1" customWidth="1"/>
    <col min="3094" max="3094" width="9.5546875" style="91" customWidth="1"/>
    <col min="3095" max="3332" width="9.21875" style="91"/>
    <col min="3333" max="3333" width="20.77734375" style="91" customWidth="1"/>
    <col min="3334" max="3334" width="10.44140625" style="91" customWidth="1"/>
    <col min="3335" max="3335" width="8.5546875" style="91" customWidth="1"/>
    <col min="3336" max="3338" width="9.21875" style="91"/>
    <col min="3339" max="3339" width="14.44140625" style="91" customWidth="1"/>
    <col min="3340" max="3342" width="9.21875" style="91"/>
    <col min="3343" max="3343" width="10.5546875" style="91" customWidth="1"/>
    <col min="3344" max="3344" width="9.21875" style="91"/>
    <col min="3345" max="3345" width="11.5546875" style="91" customWidth="1"/>
    <col min="3346" max="3346" width="8.21875" style="91" customWidth="1"/>
    <col min="3347" max="3347" width="15.44140625" style="91" customWidth="1"/>
    <col min="3348" max="3348" width="13.5546875" style="91" customWidth="1"/>
    <col min="3349" max="3349" width="0" style="91" hidden="1" customWidth="1"/>
    <col min="3350" max="3350" width="9.5546875" style="91" customWidth="1"/>
    <col min="3351" max="3588" width="9.21875" style="91"/>
    <col min="3589" max="3589" width="20.77734375" style="91" customWidth="1"/>
    <col min="3590" max="3590" width="10.44140625" style="91" customWidth="1"/>
    <col min="3591" max="3591" width="8.5546875" style="91" customWidth="1"/>
    <col min="3592" max="3594" width="9.21875" style="91"/>
    <col min="3595" max="3595" width="14.44140625" style="91" customWidth="1"/>
    <col min="3596" max="3598" width="9.21875" style="91"/>
    <col min="3599" max="3599" width="10.5546875" style="91" customWidth="1"/>
    <col min="3600" max="3600" width="9.21875" style="91"/>
    <col min="3601" max="3601" width="11.5546875" style="91" customWidth="1"/>
    <col min="3602" max="3602" width="8.21875" style="91" customWidth="1"/>
    <col min="3603" max="3603" width="15.44140625" style="91" customWidth="1"/>
    <col min="3604" max="3604" width="13.5546875" style="91" customWidth="1"/>
    <col min="3605" max="3605" width="0" style="91" hidden="1" customWidth="1"/>
    <col min="3606" max="3606" width="9.5546875" style="91" customWidth="1"/>
    <col min="3607" max="3844" width="9.21875" style="91"/>
    <col min="3845" max="3845" width="20.77734375" style="91" customWidth="1"/>
    <col min="3846" max="3846" width="10.44140625" style="91" customWidth="1"/>
    <col min="3847" max="3847" width="8.5546875" style="91" customWidth="1"/>
    <col min="3848" max="3850" width="9.21875" style="91"/>
    <col min="3851" max="3851" width="14.44140625" style="91" customWidth="1"/>
    <col min="3852" max="3854" width="9.21875" style="91"/>
    <col min="3855" max="3855" width="10.5546875" style="91" customWidth="1"/>
    <col min="3856" max="3856" width="9.21875" style="91"/>
    <col min="3857" max="3857" width="11.5546875" style="91" customWidth="1"/>
    <col min="3858" max="3858" width="8.21875" style="91" customWidth="1"/>
    <col min="3859" max="3859" width="15.44140625" style="91" customWidth="1"/>
    <col min="3860" max="3860" width="13.5546875" style="91" customWidth="1"/>
    <col min="3861" max="3861" width="0" style="91" hidden="1" customWidth="1"/>
    <col min="3862" max="3862" width="9.5546875" style="91" customWidth="1"/>
    <col min="3863" max="4100" width="9.21875" style="91"/>
    <col min="4101" max="4101" width="20.77734375" style="91" customWidth="1"/>
    <col min="4102" max="4102" width="10.44140625" style="91" customWidth="1"/>
    <col min="4103" max="4103" width="8.5546875" style="91" customWidth="1"/>
    <col min="4104" max="4106" width="9.21875" style="91"/>
    <col min="4107" max="4107" width="14.44140625" style="91" customWidth="1"/>
    <col min="4108" max="4110" width="9.21875" style="91"/>
    <col min="4111" max="4111" width="10.5546875" style="91" customWidth="1"/>
    <col min="4112" max="4112" width="9.21875" style="91"/>
    <col min="4113" max="4113" width="11.5546875" style="91" customWidth="1"/>
    <col min="4114" max="4114" width="8.21875" style="91" customWidth="1"/>
    <col min="4115" max="4115" width="15.44140625" style="91" customWidth="1"/>
    <col min="4116" max="4116" width="13.5546875" style="91" customWidth="1"/>
    <col min="4117" max="4117" width="0" style="91" hidden="1" customWidth="1"/>
    <col min="4118" max="4118" width="9.5546875" style="91" customWidth="1"/>
    <col min="4119" max="4356" width="9.21875" style="91"/>
    <col min="4357" max="4357" width="20.77734375" style="91" customWidth="1"/>
    <col min="4358" max="4358" width="10.44140625" style="91" customWidth="1"/>
    <col min="4359" max="4359" width="8.5546875" style="91" customWidth="1"/>
    <col min="4360" max="4362" width="9.21875" style="91"/>
    <col min="4363" max="4363" width="14.44140625" style="91" customWidth="1"/>
    <col min="4364" max="4366" width="9.21875" style="91"/>
    <col min="4367" max="4367" width="10.5546875" style="91" customWidth="1"/>
    <col min="4368" max="4368" width="9.21875" style="91"/>
    <col min="4369" max="4369" width="11.5546875" style="91" customWidth="1"/>
    <col min="4370" max="4370" width="8.21875" style="91" customWidth="1"/>
    <col min="4371" max="4371" width="15.44140625" style="91" customWidth="1"/>
    <col min="4372" max="4372" width="13.5546875" style="91" customWidth="1"/>
    <col min="4373" max="4373" width="0" style="91" hidden="1" customWidth="1"/>
    <col min="4374" max="4374" width="9.5546875" style="91" customWidth="1"/>
    <col min="4375" max="4612" width="9.21875" style="91"/>
    <col min="4613" max="4613" width="20.77734375" style="91" customWidth="1"/>
    <col min="4614" max="4614" width="10.44140625" style="91" customWidth="1"/>
    <col min="4615" max="4615" width="8.5546875" style="91" customWidth="1"/>
    <col min="4616" max="4618" width="9.21875" style="91"/>
    <col min="4619" max="4619" width="14.44140625" style="91" customWidth="1"/>
    <col min="4620" max="4622" width="9.21875" style="91"/>
    <col min="4623" max="4623" width="10.5546875" style="91" customWidth="1"/>
    <col min="4624" max="4624" width="9.21875" style="91"/>
    <col min="4625" max="4625" width="11.5546875" style="91" customWidth="1"/>
    <col min="4626" max="4626" width="8.21875" style="91" customWidth="1"/>
    <col min="4627" max="4627" width="15.44140625" style="91" customWidth="1"/>
    <col min="4628" max="4628" width="13.5546875" style="91" customWidth="1"/>
    <col min="4629" max="4629" width="0" style="91" hidden="1" customWidth="1"/>
    <col min="4630" max="4630" width="9.5546875" style="91" customWidth="1"/>
    <col min="4631" max="4868" width="9.21875" style="91"/>
    <col min="4869" max="4869" width="20.77734375" style="91" customWidth="1"/>
    <col min="4870" max="4870" width="10.44140625" style="91" customWidth="1"/>
    <col min="4871" max="4871" width="8.5546875" style="91" customWidth="1"/>
    <col min="4872" max="4874" width="9.21875" style="91"/>
    <col min="4875" max="4875" width="14.44140625" style="91" customWidth="1"/>
    <col min="4876" max="4878" width="9.21875" style="91"/>
    <col min="4879" max="4879" width="10.5546875" style="91" customWidth="1"/>
    <col min="4880" max="4880" width="9.21875" style="91"/>
    <col min="4881" max="4881" width="11.5546875" style="91" customWidth="1"/>
    <col min="4882" max="4882" width="8.21875" style="91" customWidth="1"/>
    <col min="4883" max="4883" width="15.44140625" style="91" customWidth="1"/>
    <col min="4884" max="4884" width="13.5546875" style="91" customWidth="1"/>
    <col min="4885" max="4885" width="0" style="91" hidden="1" customWidth="1"/>
    <col min="4886" max="4886" width="9.5546875" style="91" customWidth="1"/>
    <col min="4887" max="5124" width="9.21875" style="91"/>
    <col min="5125" max="5125" width="20.77734375" style="91" customWidth="1"/>
    <col min="5126" max="5126" width="10.44140625" style="91" customWidth="1"/>
    <col min="5127" max="5127" width="8.5546875" style="91" customWidth="1"/>
    <col min="5128" max="5130" width="9.21875" style="91"/>
    <col min="5131" max="5131" width="14.44140625" style="91" customWidth="1"/>
    <col min="5132" max="5134" width="9.21875" style="91"/>
    <col min="5135" max="5135" width="10.5546875" style="91" customWidth="1"/>
    <col min="5136" max="5136" width="9.21875" style="91"/>
    <col min="5137" max="5137" width="11.5546875" style="91" customWidth="1"/>
    <col min="5138" max="5138" width="8.21875" style="91" customWidth="1"/>
    <col min="5139" max="5139" width="15.44140625" style="91" customWidth="1"/>
    <col min="5140" max="5140" width="13.5546875" style="91" customWidth="1"/>
    <col min="5141" max="5141" width="0" style="91" hidden="1" customWidth="1"/>
    <col min="5142" max="5142" width="9.5546875" style="91" customWidth="1"/>
    <col min="5143" max="5380" width="9.21875" style="91"/>
    <col min="5381" max="5381" width="20.77734375" style="91" customWidth="1"/>
    <col min="5382" max="5382" width="10.44140625" style="91" customWidth="1"/>
    <col min="5383" max="5383" width="8.5546875" style="91" customWidth="1"/>
    <col min="5384" max="5386" width="9.21875" style="91"/>
    <col min="5387" max="5387" width="14.44140625" style="91" customWidth="1"/>
    <col min="5388" max="5390" width="9.21875" style="91"/>
    <col min="5391" max="5391" width="10.5546875" style="91" customWidth="1"/>
    <col min="5392" max="5392" width="9.21875" style="91"/>
    <col min="5393" max="5393" width="11.5546875" style="91" customWidth="1"/>
    <col min="5394" max="5394" width="8.21875" style="91" customWidth="1"/>
    <col min="5395" max="5395" width="15.44140625" style="91" customWidth="1"/>
    <col min="5396" max="5396" width="13.5546875" style="91" customWidth="1"/>
    <col min="5397" max="5397" width="0" style="91" hidden="1" customWidth="1"/>
    <col min="5398" max="5398" width="9.5546875" style="91" customWidth="1"/>
    <col min="5399" max="5636" width="9.21875" style="91"/>
    <col min="5637" max="5637" width="20.77734375" style="91" customWidth="1"/>
    <col min="5638" max="5638" width="10.44140625" style="91" customWidth="1"/>
    <col min="5639" max="5639" width="8.5546875" style="91" customWidth="1"/>
    <col min="5640" max="5642" width="9.21875" style="91"/>
    <col min="5643" max="5643" width="14.44140625" style="91" customWidth="1"/>
    <col min="5644" max="5646" width="9.21875" style="91"/>
    <col min="5647" max="5647" width="10.5546875" style="91" customWidth="1"/>
    <col min="5648" max="5648" width="9.21875" style="91"/>
    <col min="5649" max="5649" width="11.5546875" style="91" customWidth="1"/>
    <col min="5650" max="5650" width="8.21875" style="91" customWidth="1"/>
    <col min="5651" max="5651" width="15.44140625" style="91" customWidth="1"/>
    <col min="5652" max="5652" width="13.5546875" style="91" customWidth="1"/>
    <col min="5653" max="5653" width="0" style="91" hidden="1" customWidth="1"/>
    <col min="5654" max="5654" width="9.5546875" style="91" customWidth="1"/>
    <col min="5655" max="5892" width="9.21875" style="91"/>
    <col min="5893" max="5893" width="20.77734375" style="91" customWidth="1"/>
    <col min="5894" max="5894" width="10.44140625" style="91" customWidth="1"/>
    <col min="5895" max="5895" width="8.5546875" style="91" customWidth="1"/>
    <col min="5896" max="5898" width="9.21875" style="91"/>
    <col min="5899" max="5899" width="14.44140625" style="91" customWidth="1"/>
    <col min="5900" max="5902" width="9.21875" style="91"/>
    <col min="5903" max="5903" width="10.5546875" style="91" customWidth="1"/>
    <col min="5904" max="5904" width="9.21875" style="91"/>
    <col min="5905" max="5905" width="11.5546875" style="91" customWidth="1"/>
    <col min="5906" max="5906" width="8.21875" style="91" customWidth="1"/>
    <col min="5907" max="5907" width="15.44140625" style="91" customWidth="1"/>
    <col min="5908" max="5908" width="13.5546875" style="91" customWidth="1"/>
    <col min="5909" max="5909" width="0" style="91" hidden="1" customWidth="1"/>
    <col min="5910" max="5910" width="9.5546875" style="91" customWidth="1"/>
    <col min="5911" max="6148" width="9.21875" style="91"/>
    <col min="6149" max="6149" width="20.77734375" style="91" customWidth="1"/>
    <col min="6150" max="6150" width="10.44140625" style="91" customWidth="1"/>
    <col min="6151" max="6151" width="8.5546875" style="91" customWidth="1"/>
    <col min="6152" max="6154" width="9.21875" style="91"/>
    <col min="6155" max="6155" width="14.44140625" style="91" customWidth="1"/>
    <col min="6156" max="6158" width="9.21875" style="91"/>
    <col min="6159" max="6159" width="10.5546875" style="91" customWidth="1"/>
    <col min="6160" max="6160" width="9.21875" style="91"/>
    <col min="6161" max="6161" width="11.5546875" style="91" customWidth="1"/>
    <col min="6162" max="6162" width="8.21875" style="91" customWidth="1"/>
    <col min="6163" max="6163" width="15.44140625" style="91" customWidth="1"/>
    <col min="6164" max="6164" width="13.5546875" style="91" customWidth="1"/>
    <col min="6165" max="6165" width="0" style="91" hidden="1" customWidth="1"/>
    <col min="6166" max="6166" width="9.5546875" style="91" customWidth="1"/>
    <col min="6167" max="6404" width="9.21875" style="91"/>
    <col min="6405" max="6405" width="20.77734375" style="91" customWidth="1"/>
    <col min="6406" max="6406" width="10.44140625" style="91" customWidth="1"/>
    <col min="6407" max="6407" width="8.5546875" style="91" customWidth="1"/>
    <col min="6408" max="6410" width="9.21875" style="91"/>
    <col min="6411" max="6411" width="14.44140625" style="91" customWidth="1"/>
    <col min="6412" max="6414" width="9.21875" style="91"/>
    <col min="6415" max="6415" width="10.5546875" style="91" customWidth="1"/>
    <col min="6416" max="6416" width="9.21875" style="91"/>
    <col min="6417" max="6417" width="11.5546875" style="91" customWidth="1"/>
    <col min="6418" max="6418" width="8.21875" style="91" customWidth="1"/>
    <col min="6419" max="6419" width="15.44140625" style="91" customWidth="1"/>
    <col min="6420" max="6420" width="13.5546875" style="91" customWidth="1"/>
    <col min="6421" max="6421" width="0" style="91" hidden="1" customWidth="1"/>
    <col min="6422" max="6422" width="9.5546875" style="91" customWidth="1"/>
    <col min="6423" max="6660" width="9.21875" style="91"/>
    <col min="6661" max="6661" width="20.77734375" style="91" customWidth="1"/>
    <col min="6662" max="6662" width="10.44140625" style="91" customWidth="1"/>
    <col min="6663" max="6663" width="8.5546875" style="91" customWidth="1"/>
    <col min="6664" max="6666" width="9.21875" style="91"/>
    <col min="6667" max="6667" width="14.44140625" style="91" customWidth="1"/>
    <col min="6668" max="6670" width="9.21875" style="91"/>
    <col min="6671" max="6671" width="10.5546875" style="91" customWidth="1"/>
    <col min="6672" max="6672" width="9.21875" style="91"/>
    <col min="6673" max="6673" width="11.5546875" style="91" customWidth="1"/>
    <col min="6674" max="6674" width="8.21875" style="91" customWidth="1"/>
    <col min="6675" max="6675" width="15.44140625" style="91" customWidth="1"/>
    <col min="6676" max="6676" width="13.5546875" style="91" customWidth="1"/>
    <col min="6677" max="6677" width="0" style="91" hidden="1" customWidth="1"/>
    <col min="6678" max="6678" width="9.5546875" style="91" customWidth="1"/>
    <col min="6679" max="6916" width="9.21875" style="91"/>
    <col min="6917" max="6917" width="20.77734375" style="91" customWidth="1"/>
    <col min="6918" max="6918" width="10.44140625" style="91" customWidth="1"/>
    <col min="6919" max="6919" width="8.5546875" style="91" customWidth="1"/>
    <col min="6920" max="6922" width="9.21875" style="91"/>
    <col min="6923" max="6923" width="14.44140625" style="91" customWidth="1"/>
    <col min="6924" max="6926" width="9.21875" style="91"/>
    <col min="6927" max="6927" width="10.5546875" style="91" customWidth="1"/>
    <col min="6928" max="6928" width="9.21875" style="91"/>
    <col min="6929" max="6929" width="11.5546875" style="91" customWidth="1"/>
    <col min="6930" max="6930" width="8.21875" style="91" customWidth="1"/>
    <col min="6931" max="6931" width="15.44140625" style="91" customWidth="1"/>
    <col min="6932" max="6932" width="13.5546875" style="91" customWidth="1"/>
    <col min="6933" max="6933" width="0" style="91" hidden="1" customWidth="1"/>
    <col min="6934" max="6934" width="9.5546875" style="91" customWidth="1"/>
    <col min="6935" max="7172" width="9.21875" style="91"/>
    <col min="7173" max="7173" width="20.77734375" style="91" customWidth="1"/>
    <col min="7174" max="7174" width="10.44140625" style="91" customWidth="1"/>
    <col min="7175" max="7175" width="8.5546875" style="91" customWidth="1"/>
    <col min="7176" max="7178" width="9.21875" style="91"/>
    <col min="7179" max="7179" width="14.44140625" style="91" customWidth="1"/>
    <col min="7180" max="7182" width="9.21875" style="91"/>
    <col min="7183" max="7183" width="10.5546875" style="91" customWidth="1"/>
    <col min="7184" max="7184" width="9.21875" style="91"/>
    <col min="7185" max="7185" width="11.5546875" style="91" customWidth="1"/>
    <col min="7186" max="7186" width="8.21875" style="91" customWidth="1"/>
    <col min="7187" max="7187" width="15.44140625" style="91" customWidth="1"/>
    <col min="7188" max="7188" width="13.5546875" style="91" customWidth="1"/>
    <col min="7189" max="7189" width="0" style="91" hidden="1" customWidth="1"/>
    <col min="7190" max="7190" width="9.5546875" style="91" customWidth="1"/>
    <col min="7191" max="7428" width="9.21875" style="91"/>
    <col min="7429" max="7429" width="20.77734375" style="91" customWidth="1"/>
    <col min="7430" max="7430" width="10.44140625" style="91" customWidth="1"/>
    <col min="7431" max="7431" width="8.5546875" style="91" customWidth="1"/>
    <col min="7432" max="7434" width="9.21875" style="91"/>
    <col min="7435" max="7435" width="14.44140625" style="91" customWidth="1"/>
    <col min="7436" max="7438" width="9.21875" style="91"/>
    <col min="7439" max="7439" width="10.5546875" style="91" customWidth="1"/>
    <col min="7440" max="7440" width="9.21875" style="91"/>
    <col min="7441" max="7441" width="11.5546875" style="91" customWidth="1"/>
    <col min="7442" max="7442" width="8.21875" style="91" customWidth="1"/>
    <col min="7443" max="7443" width="15.44140625" style="91" customWidth="1"/>
    <col min="7444" max="7444" width="13.5546875" style="91" customWidth="1"/>
    <col min="7445" max="7445" width="0" style="91" hidden="1" customWidth="1"/>
    <col min="7446" max="7446" width="9.5546875" style="91" customWidth="1"/>
    <col min="7447" max="7684" width="9.21875" style="91"/>
    <col min="7685" max="7685" width="20.77734375" style="91" customWidth="1"/>
    <col min="7686" max="7686" width="10.44140625" style="91" customWidth="1"/>
    <col min="7687" max="7687" width="8.5546875" style="91" customWidth="1"/>
    <col min="7688" max="7690" width="9.21875" style="91"/>
    <col min="7691" max="7691" width="14.44140625" style="91" customWidth="1"/>
    <col min="7692" max="7694" width="9.21875" style="91"/>
    <col min="7695" max="7695" width="10.5546875" style="91" customWidth="1"/>
    <col min="7696" max="7696" width="9.21875" style="91"/>
    <col min="7697" max="7697" width="11.5546875" style="91" customWidth="1"/>
    <col min="7698" max="7698" width="8.21875" style="91" customWidth="1"/>
    <col min="7699" max="7699" width="15.44140625" style="91" customWidth="1"/>
    <col min="7700" max="7700" width="13.5546875" style="91" customWidth="1"/>
    <col min="7701" max="7701" width="0" style="91" hidden="1" customWidth="1"/>
    <col min="7702" max="7702" width="9.5546875" style="91" customWidth="1"/>
    <col min="7703" max="7940" width="9.21875" style="91"/>
    <col min="7941" max="7941" width="20.77734375" style="91" customWidth="1"/>
    <col min="7942" max="7942" width="10.44140625" style="91" customWidth="1"/>
    <col min="7943" max="7943" width="8.5546875" style="91" customWidth="1"/>
    <col min="7944" max="7946" width="9.21875" style="91"/>
    <col min="7947" max="7947" width="14.44140625" style="91" customWidth="1"/>
    <col min="7948" max="7950" width="9.21875" style="91"/>
    <col min="7951" max="7951" width="10.5546875" style="91" customWidth="1"/>
    <col min="7952" max="7952" width="9.21875" style="91"/>
    <col min="7953" max="7953" width="11.5546875" style="91" customWidth="1"/>
    <col min="7954" max="7954" width="8.21875" style="91" customWidth="1"/>
    <col min="7955" max="7955" width="15.44140625" style="91" customWidth="1"/>
    <col min="7956" max="7956" width="13.5546875" style="91" customWidth="1"/>
    <col min="7957" max="7957" width="0" style="91" hidden="1" customWidth="1"/>
    <col min="7958" max="7958" width="9.5546875" style="91" customWidth="1"/>
    <col min="7959" max="8196" width="9.21875" style="91"/>
    <col min="8197" max="8197" width="20.77734375" style="91" customWidth="1"/>
    <col min="8198" max="8198" width="10.44140625" style="91" customWidth="1"/>
    <col min="8199" max="8199" width="8.5546875" style="91" customWidth="1"/>
    <col min="8200" max="8202" width="9.21875" style="91"/>
    <col min="8203" max="8203" width="14.44140625" style="91" customWidth="1"/>
    <col min="8204" max="8206" width="9.21875" style="91"/>
    <col min="8207" max="8207" width="10.5546875" style="91" customWidth="1"/>
    <col min="8208" max="8208" width="9.21875" style="91"/>
    <col min="8209" max="8209" width="11.5546875" style="91" customWidth="1"/>
    <col min="8210" max="8210" width="8.21875" style="91" customWidth="1"/>
    <col min="8211" max="8211" width="15.44140625" style="91" customWidth="1"/>
    <col min="8212" max="8212" width="13.5546875" style="91" customWidth="1"/>
    <col min="8213" max="8213" width="0" style="91" hidden="1" customWidth="1"/>
    <col min="8214" max="8214" width="9.5546875" style="91" customWidth="1"/>
    <col min="8215" max="8452" width="9.21875" style="91"/>
    <col min="8453" max="8453" width="20.77734375" style="91" customWidth="1"/>
    <col min="8454" max="8454" width="10.44140625" style="91" customWidth="1"/>
    <col min="8455" max="8455" width="8.5546875" style="91" customWidth="1"/>
    <col min="8456" max="8458" width="9.21875" style="91"/>
    <col min="8459" max="8459" width="14.44140625" style="91" customWidth="1"/>
    <col min="8460" max="8462" width="9.21875" style="91"/>
    <col min="8463" max="8463" width="10.5546875" style="91" customWidth="1"/>
    <col min="8464" max="8464" width="9.21875" style="91"/>
    <col min="8465" max="8465" width="11.5546875" style="91" customWidth="1"/>
    <col min="8466" max="8466" width="8.21875" style="91" customWidth="1"/>
    <col min="8467" max="8467" width="15.44140625" style="91" customWidth="1"/>
    <col min="8468" max="8468" width="13.5546875" style="91" customWidth="1"/>
    <col min="8469" max="8469" width="0" style="91" hidden="1" customWidth="1"/>
    <col min="8470" max="8470" width="9.5546875" style="91" customWidth="1"/>
    <col min="8471" max="8708" width="9.21875" style="91"/>
    <col min="8709" max="8709" width="20.77734375" style="91" customWidth="1"/>
    <col min="8710" max="8710" width="10.44140625" style="91" customWidth="1"/>
    <col min="8711" max="8711" width="8.5546875" style="91" customWidth="1"/>
    <col min="8712" max="8714" width="9.21875" style="91"/>
    <col min="8715" max="8715" width="14.44140625" style="91" customWidth="1"/>
    <col min="8716" max="8718" width="9.21875" style="91"/>
    <col min="8719" max="8719" width="10.5546875" style="91" customWidth="1"/>
    <col min="8720" max="8720" width="9.21875" style="91"/>
    <col min="8721" max="8721" width="11.5546875" style="91" customWidth="1"/>
    <col min="8722" max="8722" width="8.21875" style="91" customWidth="1"/>
    <col min="8723" max="8723" width="15.44140625" style="91" customWidth="1"/>
    <col min="8724" max="8724" width="13.5546875" style="91" customWidth="1"/>
    <col min="8725" max="8725" width="0" style="91" hidden="1" customWidth="1"/>
    <col min="8726" max="8726" width="9.5546875" style="91" customWidth="1"/>
    <col min="8727" max="8964" width="9.21875" style="91"/>
    <col min="8965" max="8965" width="20.77734375" style="91" customWidth="1"/>
    <col min="8966" max="8966" width="10.44140625" style="91" customWidth="1"/>
    <col min="8967" max="8967" width="8.5546875" style="91" customWidth="1"/>
    <col min="8968" max="8970" width="9.21875" style="91"/>
    <col min="8971" max="8971" width="14.44140625" style="91" customWidth="1"/>
    <col min="8972" max="8974" width="9.21875" style="91"/>
    <col min="8975" max="8975" width="10.5546875" style="91" customWidth="1"/>
    <col min="8976" max="8976" width="9.21875" style="91"/>
    <col min="8977" max="8977" width="11.5546875" style="91" customWidth="1"/>
    <col min="8978" max="8978" width="8.21875" style="91" customWidth="1"/>
    <col min="8979" max="8979" width="15.44140625" style="91" customWidth="1"/>
    <col min="8980" max="8980" width="13.5546875" style="91" customWidth="1"/>
    <col min="8981" max="8981" width="0" style="91" hidden="1" customWidth="1"/>
    <col min="8982" max="8982" width="9.5546875" style="91" customWidth="1"/>
    <col min="8983" max="9220" width="9.21875" style="91"/>
    <col min="9221" max="9221" width="20.77734375" style="91" customWidth="1"/>
    <col min="9222" max="9222" width="10.44140625" style="91" customWidth="1"/>
    <col min="9223" max="9223" width="8.5546875" style="91" customWidth="1"/>
    <col min="9224" max="9226" width="9.21875" style="91"/>
    <col min="9227" max="9227" width="14.44140625" style="91" customWidth="1"/>
    <col min="9228" max="9230" width="9.21875" style="91"/>
    <col min="9231" max="9231" width="10.5546875" style="91" customWidth="1"/>
    <col min="9232" max="9232" width="9.21875" style="91"/>
    <col min="9233" max="9233" width="11.5546875" style="91" customWidth="1"/>
    <col min="9234" max="9234" width="8.21875" style="91" customWidth="1"/>
    <col min="9235" max="9235" width="15.44140625" style="91" customWidth="1"/>
    <col min="9236" max="9236" width="13.5546875" style="91" customWidth="1"/>
    <col min="9237" max="9237" width="0" style="91" hidden="1" customWidth="1"/>
    <col min="9238" max="9238" width="9.5546875" style="91" customWidth="1"/>
    <col min="9239" max="9476" width="9.21875" style="91"/>
    <col min="9477" max="9477" width="20.77734375" style="91" customWidth="1"/>
    <col min="9478" max="9478" width="10.44140625" style="91" customWidth="1"/>
    <col min="9479" max="9479" width="8.5546875" style="91" customWidth="1"/>
    <col min="9480" max="9482" width="9.21875" style="91"/>
    <col min="9483" max="9483" width="14.44140625" style="91" customWidth="1"/>
    <col min="9484" max="9486" width="9.21875" style="91"/>
    <col min="9487" max="9487" width="10.5546875" style="91" customWidth="1"/>
    <col min="9488" max="9488" width="9.21875" style="91"/>
    <col min="9489" max="9489" width="11.5546875" style="91" customWidth="1"/>
    <col min="9490" max="9490" width="8.21875" style="91" customWidth="1"/>
    <col min="9491" max="9491" width="15.44140625" style="91" customWidth="1"/>
    <col min="9492" max="9492" width="13.5546875" style="91" customWidth="1"/>
    <col min="9493" max="9493" width="0" style="91" hidden="1" customWidth="1"/>
    <col min="9494" max="9494" width="9.5546875" style="91" customWidth="1"/>
    <col min="9495" max="9732" width="9.21875" style="91"/>
    <col min="9733" max="9733" width="20.77734375" style="91" customWidth="1"/>
    <col min="9734" max="9734" width="10.44140625" style="91" customWidth="1"/>
    <col min="9735" max="9735" width="8.5546875" style="91" customWidth="1"/>
    <col min="9736" max="9738" width="9.21875" style="91"/>
    <col min="9739" max="9739" width="14.44140625" style="91" customWidth="1"/>
    <col min="9740" max="9742" width="9.21875" style="91"/>
    <col min="9743" max="9743" width="10.5546875" style="91" customWidth="1"/>
    <col min="9744" max="9744" width="9.21875" style="91"/>
    <col min="9745" max="9745" width="11.5546875" style="91" customWidth="1"/>
    <col min="9746" max="9746" width="8.21875" style="91" customWidth="1"/>
    <col min="9747" max="9747" width="15.44140625" style="91" customWidth="1"/>
    <col min="9748" max="9748" width="13.5546875" style="91" customWidth="1"/>
    <col min="9749" max="9749" width="0" style="91" hidden="1" customWidth="1"/>
    <col min="9750" max="9750" width="9.5546875" style="91" customWidth="1"/>
    <col min="9751" max="9988" width="9.21875" style="91"/>
    <col min="9989" max="9989" width="20.77734375" style="91" customWidth="1"/>
    <col min="9990" max="9990" width="10.44140625" style="91" customWidth="1"/>
    <col min="9991" max="9991" width="8.5546875" style="91" customWidth="1"/>
    <col min="9992" max="9994" width="9.21875" style="91"/>
    <col min="9995" max="9995" width="14.44140625" style="91" customWidth="1"/>
    <col min="9996" max="9998" width="9.21875" style="91"/>
    <col min="9999" max="9999" width="10.5546875" style="91" customWidth="1"/>
    <col min="10000" max="10000" width="9.21875" style="91"/>
    <col min="10001" max="10001" width="11.5546875" style="91" customWidth="1"/>
    <col min="10002" max="10002" width="8.21875" style="91" customWidth="1"/>
    <col min="10003" max="10003" width="15.44140625" style="91" customWidth="1"/>
    <col min="10004" max="10004" width="13.5546875" style="91" customWidth="1"/>
    <col min="10005" max="10005" width="0" style="91" hidden="1" customWidth="1"/>
    <col min="10006" max="10006" width="9.5546875" style="91" customWidth="1"/>
    <col min="10007" max="10244" width="9.21875" style="91"/>
    <col min="10245" max="10245" width="20.77734375" style="91" customWidth="1"/>
    <col min="10246" max="10246" width="10.44140625" style="91" customWidth="1"/>
    <col min="10247" max="10247" width="8.5546875" style="91" customWidth="1"/>
    <col min="10248" max="10250" width="9.21875" style="91"/>
    <col min="10251" max="10251" width="14.44140625" style="91" customWidth="1"/>
    <col min="10252" max="10254" width="9.21875" style="91"/>
    <col min="10255" max="10255" width="10.5546875" style="91" customWidth="1"/>
    <col min="10256" max="10256" width="9.21875" style="91"/>
    <col min="10257" max="10257" width="11.5546875" style="91" customWidth="1"/>
    <col min="10258" max="10258" width="8.21875" style="91" customWidth="1"/>
    <col min="10259" max="10259" width="15.44140625" style="91" customWidth="1"/>
    <col min="10260" max="10260" width="13.5546875" style="91" customWidth="1"/>
    <col min="10261" max="10261" width="0" style="91" hidden="1" customWidth="1"/>
    <col min="10262" max="10262" width="9.5546875" style="91" customWidth="1"/>
    <col min="10263" max="10500" width="9.21875" style="91"/>
    <col min="10501" max="10501" width="20.77734375" style="91" customWidth="1"/>
    <col min="10502" max="10502" width="10.44140625" style="91" customWidth="1"/>
    <col min="10503" max="10503" width="8.5546875" style="91" customWidth="1"/>
    <col min="10504" max="10506" width="9.21875" style="91"/>
    <col min="10507" max="10507" width="14.44140625" style="91" customWidth="1"/>
    <col min="10508" max="10510" width="9.21875" style="91"/>
    <col min="10511" max="10511" width="10.5546875" style="91" customWidth="1"/>
    <col min="10512" max="10512" width="9.21875" style="91"/>
    <col min="10513" max="10513" width="11.5546875" style="91" customWidth="1"/>
    <col min="10514" max="10514" width="8.21875" style="91" customWidth="1"/>
    <col min="10515" max="10515" width="15.44140625" style="91" customWidth="1"/>
    <col min="10516" max="10516" width="13.5546875" style="91" customWidth="1"/>
    <col min="10517" max="10517" width="0" style="91" hidden="1" customWidth="1"/>
    <col min="10518" max="10518" width="9.5546875" style="91" customWidth="1"/>
    <col min="10519" max="10756" width="9.21875" style="91"/>
    <col min="10757" max="10757" width="20.77734375" style="91" customWidth="1"/>
    <col min="10758" max="10758" width="10.44140625" style="91" customWidth="1"/>
    <col min="10759" max="10759" width="8.5546875" style="91" customWidth="1"/>
    <col min="10760" max="10762" width="9.21875" style="91"/>
    <col min="10763" max="10763" width="14.44140625" style="91" customWidth="1"/>
    <col min="10764" max="10766" width="9.21875" style="91"/>
    <col min="10767" max="10767" width="10.5546875" style="91" customWidth="1"/>
    <col min="10768" max="10768" width="9.21875" style="91"/>
    <col min="10769" max="10769" width="11.5546875" style="91" customWidth="1"/>
    <col min="10770" max="10770" width="8.21875" style="91" customWidth="1"/>
    <col min="10771" max="10771" width="15.44140625" style="91" customWidth="1"/>
    <col min="10772" max="10772" width="13.5546875" style="91" customWidth="1"/>
    <col min="10773" max="10773" width="0" style="91" hidden="1" customWidth="1"/>
    <col min="10774" max="10774" width="9.5546875" style="91" customWidth="1"/>
    <col min="10775" max="11012" width="9.21875" style="91"/>
    <col min="11013" max="11013" width="20.77734375" style="91" customWidth="1"/>
    <col min="11014" max="11014" width="10.44140625" style="91" customWidth="1"/>
    <col min="11015" max="11015" width="8.5546875" style="91" customWidth="1"/>
    <col min="11016" max="11018" width="9.21875" style="91"/>
    <col min="11019" max="11019" width="14.44140625" style="91" customWidth="1"/>
    <col min="11020" max="11022" width="9.21875" style="91"/>
    <col min="11023" max="11023" width="10.5546875" style="91" customWidth="1"/>
    <col min="11024" max="11024" width="9.21875" style="91"/>
    <col min="11025" max="11025" width="11.5546875" style="91" customWidth="1"/>
    <col min="11026" max="11026" width="8.21875" style="91" customWidth="1"/>
    <col min="11027" max="11027" width="15.44140625" style="91" customWidth="1"/>
    <col min="11028" max="11028" width="13.5546875" style="91" customWidth="1"/>
    <col min="11029" max="11029" width="0" style="91" hidden="1" customWidth="1"/>
    <col min="11030" max="11030" width="9.5546875" style="91" customWidth="1"/>
    <col min="11031" max="11268" width="9.21875" style="91"/>
    <col min="11269" max="11269" width="20.77734375" style="91" customWidth="1"/>
    <col min="11270" max="11270" width="10.44140625" style="91" customWidth="1"/>
    <col min="11271" max="11271" width="8.5546875" style="91" customWidth="1"/>
    <col min="11272" max="11274" width="9.21875" style="91"/>
    <col min="11275" max="11275" width="14.44140625" style="91" customWidth="1"/>
    <col min="11276" max="11278" width="9.21875" style="91"/>
    <col min="11279" max="11279" width="10.5546875" style="91" customWidth="1"/>
    <col min="11280" max="11280" width="9.21875" style="91"/>
    <col min="11281" max="11281" width="11.5546875" style="91" customWidth="1"/>
    <col min="11282" max="11282" width="8.21875" style="91" customWidth="1"/>
    <col min="11283" max="11283" width="15.44140625" style="91" customWidth="1"/>
    <col min="11284" max="11284" width="13.5546875" style="91" customWidth="1"/>
    <col min="11285" max="11285" width="0" style="91" hidden="1" customWidth="1"/>
    <col min="11286" max="11286" width="9.5546875" style="91" customWidth="1"/>
    <col min="11287" max="11524" width="9.21875" style="91"/>
    <col min="11525" max="11525" width="20.77734375" style="91" customWidth="1"/>
    <col min="11526" max="11526" width="10.44140625" style="91" customWidth="1"/>
    <col min="11527" max="11527" width="8.5546875" style="91" customWidth="1"/>
    <col min="11528" max="11530" width="9.21875" style="91"/>
    <col min="11531" max="11531" width="14.44140625" style="91" customWidth="1"/>
    <col min="11532" max="11534" width="9.21875" style="91"/>
    <col min="11535" max="11535" width="10.5546875" style="91" customWidth="1"/>
    <col min="11536" max="11536" width="9.21875" style="91"/>
    <col min="11537" max="11537" width="11.5546875" style="91" customWidth="1"/>
    <col min="11538" max="11538" width="8.21875" style="91" customWidth="1"/>
    <col min="11539" max="11539" width="15.44140625" style="91" customWidth="1"/>
    <col min="11540" max="11540" width="13.5546875" style="91" customWidth="1"/>
    <col min="11541" max="11541" width="0" style="91" hidden="1" customWidth="1"/>
    <col min="11542" max="11542" width="9.5546875" style="91" customWidth="1"/>
    <col min="11543" max="11780" width="9.21875" style="91"/>
    <col min="11781" max="11781" width="20.77734375" style="91" customWidth="1"/>
    <col min="11782" max="11782" width="10.44140625" style="91" customWidth="1"/>
    <col min="11783" max="11783" width="8.5546875" style="91" customWidth="1"/>
    <col min="11784" max="11786" width="9.21875" style="91"/>
    <col min="11787" max="11787" width="14.44140625" style="91" customWidth="1"/>
    <col min="11788" max="11790" width="9.21875" style="91"/>
    <col min="11791" max="11791" width="10.5546875" style="91" customWidth="1"/>
    <col min="11792" max="11792" width="9.21875" style="91"/>
    <col min="11793" max="11793" width="11.5546875" style="91" customWidth="1"/>
    <col min="11794" max="11794" width="8.21875" style="91" customWidth="1"/>
    <col min="11795" max="11795" width="15.44140625" style="91" customWidth="1"/>
    <col min="11796" max="11796" width="13.5546875" style="91" customWidth="1"/>
    <col min="11797" max="11797" width="0" style="91" hidden="1" customWidth="1"/>
    <col min="11798" max="11798" width="9.5546875" style="91" customWidth="1"/>
    <col min="11799" max="12036" width="9.21875" style="91"/>
    <col min="12037" max="12037" width="20.77734375" style="91" customWidth="1"/>
    <col min="12038" max="12038" width="10.44140625" style="91" customWidth="1"/>
    <col min="12039" max="12039" width="8.5546875" style="91" customWidth="1"/>
    <col min="12040" max="12042" width="9.21875" style="91"/>
    <col min="12043" max="12043" width="14.44140625" style="91" customWidth="1"/>
    <col min="12044" max="12046" width="9.21875" style="91"/>
    <col min="12047" max="12047" width="10.5546875" style="91" customWidth="1"/>
    <col min="12048" max="12048" width="9.21875" style="91"/>
    <col min="12049" max="12049" width="11.5546875" style="91" customWidth="1"/>
    <col min="12050" max="12050" width="8.21875" style="91" customWidth="1"/>
    <col min="12051" max="12051" width="15.44140625" style="91" customWidth="1"/>
    <col min="12052" max="12052" width="13.5546875" style="91" customWidth="1"/>
    <col min="12053" max="12053" width="0" style="91" hidden="1" customWidth="1"/>
    <col min="12054" max="12054" width="9.5546875" style="91" customWidth="1"/>
    <col min="12055" max="12292" width="9.21875" style="91"/>
    <col min="12293" max="12293" width="20.77734375" style="91" customWidth="1"/>
    <col min="12294" max="12294" width="10.44140625" style="91" customWidth="1"/>
    <col min="12295" max="12295" width="8.5546875" style="91" customWidth="1"/>
    <col min="12296" max="12298" width="9.21875" style="91"/>
    <col min="12299" max="12299" width="14.44140625" style="91" customWidth="1"/>
    <col min="12300" max="12302" width="9.21875" style="91"/>
    <col min="12303" max="12303" width="10.5546875" style="91" customWidth="1"/>
    <col min="12304" max="12304" width="9.21875" style="91"/>
    <col min="12305" max="12305" width="11.5546875" style="91" customWidth="1"/>
    <col min="12306" max="12306" width="8.21875" style="91" customWidth="1"/>
    <col min="12307" max="12307" width="15.44140625" style="91" customWidth="1"/>
    <col min="12308" max="12308" width="13.5546875" style="91" customWidth="1"/>
    <col min="12309" max="12309" width="0" style="91" hidden="1" customWidth="1"/>
    <col min="12310" max="12310" width="9.5546875" style="91" customWidth="1"/>
    <col min="12311" max="12548" width="9.21875" style="91"/>
    <col min="12549" max="12549" width="20.77734375" style="91" customWidth="1"/>
    <col min="12550" max="12550" width="10.44140625" style="91" customWidth="1"/>
    <col min="12551" max="12551" width="8.5546875" style="91" customWidth="1"/>
    <col min="12552" max="12554" width="9.21875" style="91"/>
    <col min="12555" max="12555" width="14.44140625" style="91" customWidth="1"/>
    <col min="12556" max="12558" width="9.21875" style="91"/>
    <col min="12559" max="12559" width="10.5546875" style="91" customWidth="1"/>
    <col min="12560" max="12560" width="9.21875" style="91"/>
    <col min="12561" max="12561" width="11.5546875" style="91" customWidth="1"/>
    <col min="12562" max="12562" width="8.21875" style="91" customWidth="1"/>
    <col min="12563" max="12563" width="15.44140625" style="91" customWidth="1"/>
    <col min="12564" max="12564" width="13.5546875" style="91" customWidth="1"/>
    <col min="12565" max="12565" width="0" style="91" hidden="1" customWidth="1"/>
    <col min="12566" max="12566" width="9.5546875" style="91" customWidth="1"/>
    <col min="12567" max="12804" width="9.21875" style="91"/>
    <col min="12805" max="12805" width="20.77734375" style="91" customWidth="1"/>
    <col min="12806" max="12806" width="10.44140625" style="91" customWidth="1"/>
    <col min="12807" max="12807" width="8.5546875" style="91" customWidth="1"/>
    <col min="12808" max="12810" width="9.21875" style="91"/>
    <col min="12811" max="12811" width="14.44140625" style="91" customWidth="1"/>
    <col min="12812" max="12814" width="9.21875" style="91"/>
    <col min="12815" max="12815" width="10.5546875" style="91" customWidth="1"/>
    <col min="12816" max="12816" width="9.21875" style="91"/>
    <col min="12817" max="12817" width="11.5546875" style="91" customWidth="1"/>
    <col min="12818" max="12818" width="8.21875" style="91" customWidth="1"/>
    <col min="12819" max="12819" width="15.44140625" style="91" customWidth="1"/>
    <col min="12820" max="12820" width="13.5546875" style="91" customWidth="1"/>
    <col min="12821" max="12821" width="0" style="91" hidden="1" customWidth="1"/>
    <col min="12822" max="12822" width="9.5546875" style="91" customWidth="1"/>
    <col min="12823" max="13060" width="9.21875" style="91"/>
    <col min="13061" max="13061" width="20.77734375" style="91" customWidth="1"/>
    <col min="13062" max="13062" width="10.44140625" style="91" customWidth="1"/>
    <col min="13063" max="13063" width="8.5546875" style="91" customWidth="1"/>
    <col min="13064" max="13066" width="9.21875" style="91"/>
    <col min="13067" max="13067" width="14.44140625" style="91" customWidth="1"/>
    <col min="13068" max="13070" width="9.21875" style="91"/>
    <col min="13071" max="13071" width="10.5546875" style="91" customWidth="1"/>
    <col min="13072" max="13072" width="9.21875" style="91"/>
    <col min="13073" max="13073" width="11.5546875" style="91" customWidth="1"/>
    <col min="13074" max="13074" width="8.21875" style="91" customWidth="1"/>
    <col min="13075" max="13075" width="15.44140625" style="91" customWidth="1"/>
    <col min="13076" max="13076" width="13.5546875" style="91" customWidth="1"/>
    <col min="13077" max="13077" width="0" style="91" hidden="1" customWidth="1"/>
    <col min="13078" max="13078" width="9.5546875" style="91" customWidth="1"/>
    <col min="13079" max="13316" width="9.21875" style="91"/>
    <col min="13317" max="13317" width="20.77734375" style="91" customWidth="1"/>
    <col min="13318" max="13318" width="10.44140625" style="91" customWidth="1"/>
    <col min="13319" max="13319" width="8.5546875" style="91" customWidth="1"/>
    <col min="13320" max="13322" width="9.21875" style="91"/>
    <col min="13323" max="13323" width="14.44140625" style="91" customWidth="1"/>
    <col min="13324" max="13326" width="9.21875" style="91"/>
    <col min="13327" max="13327" width="10.5546875" style="91" customWidth="1"/>
    <col min="13328" max="13328" width="9.21875" style="91"/>
    <col min="13329" max="13329" width="11.5546875" style="91" customWidth="1"/>
    <col min="13330" max="13330" width="8.21875" style="91" customWidth="1"/>
    <col min="13331" max="13331" width="15.44140625" style="91" customWidth="1"/>
    <col min="13332" max="13332" width="13.5546875" style="91" customWidth="1"/>
    <col min="13333" max="13333" width="0" style="91" hidden="1" customWidth="1"/>
    <col min="13334" max="13334" width="9.5546875" style="91" customWidth="1"/>
    <col min="13335" max="13572" width="9.21875" style="91"/>
    <col min="13573" max="13573" width="20.77734375" style="91" customWidth="1"/>
    <col min="13574" max="13574" width="10.44140625" style="91" customWidth="1"/>
    <col min="13575" max="13575" width="8.5546875" style="91" customWidth="1"/>
    <col min="13576" max="13578" width="9.21875" style="91"/>
    <col min="13579" max="13579" width="14.44140625" style="91" customWidth="1"/>
    <col min="13580" max="13582" width="9.21875" style="91"/>
    <col min="13583" max="13583" width="10.5546875" style="91" customWidth="1"/>
    <col min="13584" max="13584" width="9.21875" style="91"/>
    <col min="13585" max="13585" width="11.5546875" style="91" customWidth="1"/>
    <col min="13586" max="13586" width="8.21875" style="91" customWidth="1"/>
    <col min="13587" max="13587" width="15.44140625" style="91" customWidth="1"/>
    <col min="13588" max="13588" width="13.5546875" style="91" customWidth="1"/>
    <col min="13589" max="13589" width="0" style="91" hidden="1" customWidth="1"/>
    <col min="13590" max="13590" width="9.5546875" style="91" customWidth="1"/>
    <col min="13591" max="13828" width="9.21875" style="91"/>
    <col min="13829" max="13829" width="20.77734375" style="91" customWidth="1"/>
    <col min="13830" max="13830" width="10.44140625" style="91" customWidth="1"/>
    <col min="13831" max="13831" width="8.5546875" style="91" customWidth="1"/>
    <col min="13832" max="13834" width="9.21875" style="91"/>
    <col min="13835" max="13835" width="14.44140625" style="91" customWidth="1"/>
    <col min="13836" max="13838" width="9.21875" style="91"/>
    <col min="13839" max="13839" width="10.5546875" style="91" customWidth="1"/>
    <col min="13840" max="13840" width="9.21875" style="91"/>
    <col min="13841" max="13841" width="11.5546875" style="91" customWidth="1"/>
    <col min="13842" max="13842" width="8.21875" style="91" customWidth="1"/>
    <col min="13843" max="13843" width="15.44140625" style="91" customWidth="1"/>
    <col min="13844" max="13844" width="13.5546875" style="91" customWidth="1"/>
    <col min="13845" max="13845" width="0" style="91" hidden="1" customWidth="1"/>
    <col min="13846" max="13846" width="9.5546875" style="91" customWidth="1"/>
    <col min="13847" max="14084" width="9.21875" style="91"/>
    <col min="14085" max="14085" width="20.77734375" style="91" customWidth="1"/>
    <col min="14086" max="14086" width="10.44140625" style="91" customWidth="1"/>
    <col min="14087" max="14087" width="8.5546875" style="91" customWidth="1"/>
    <col min="14088" max="14090" width="9.21875" style="91"/>
    <col min="14091" max="14091" width="14.44140625" style="91" customWidth="1"/>
    <col min="14092" max="14094" width="9.21875" style="91"/>
    <col min="14095" max="14095" width="10.5546875" style="91" customWidth="1"/>
    <col min="14096" max="14096" width="9.21875" style="91"/>
    <col min="14097" max="14097" width="11.5546875" style="91" customWidth="1"/>
    <col min="14098" max="14098" width="8.21875" style="91" customWidth="1"/>
    <col min="14099" max="14099" width="15.44140625" style="91" customWidth="1"/>
    <col min="14100" max="14100" width="13.5546875" style="91" customWidth="1"/>
    <col min="14101" max="14101" width="0" style="91" hidden="1" customWidth="1"/>
    <col min="14102" max="14102" width="9.5546875" style="91" customWidth="1"/>
    <col min="14103" max="14340" width="9.21875" style="91"/>
    <col min="14341" max="14341" width="20.77734375" style="91" customWidth="1"/>
    <col min="14342" max="14342" width="10.44140625" style="91" customWidth="1"/>
    <col min="14343" max="14343" width="8.5546875" style="91" customWidth="1"/>
    <col min="14344" max="14346" width="9.21875" style="91"/>
    <col min="14347" max="14347" width="14.44140625" style="91" customWidth="1"/>
    <col min="14348" max="14350" width="9.21875" style="91"/>
    <col min="14351" max="14351" width="10.5546875" style="91" customWidth="1"/>
    <col min="14352" max="14352" width="9.21875" style="91"/>
    <col min="14353" max="14353" width="11.5546875" style="91" customWidth="1"/>
    <col min="14354" max="14354" width="8.21875" style="91" customWidth="1"/>
    <col min="14355" max="14355" width="15.44140625" style="91" customWidth="1"/>
    <col min="14356" max="14356" width="13.5546875" style="91" customWidth="1"/>
    <col min="14357" max="14357" width="0" style="91" hidden="1" customWidth="1"/>
    <col min="14358" max="14358" width="9.5546875" style="91" customWidth="1"/>
    <col min="14359" max="14596" width="9.21875" style="91"/>
    <col min="14597" max="14597" width="20.77734375" style="91" customWidth="1"/>
    <col min="14598" max="14598" width="10.44140625" style="91" customWidth="1"/>
    <col min="14599" max="14599" width="8.5546875" style="91" customWidth="1"/>
    <col min="14600" max="14602" width="9.21875" style="91"/>
    <col min="14603" max="14603" width="14.44140625" style="91" customWidth="1"/>
    <col min="14604" max="14606" width="9.21875" style="91"/>
    <col min="14607" max="14607" width="10.5546875" style="91" customWidth="1"/>
    <col min="14608" max="14608" width="9.21875" style="91"/>
    <col min="14609" max="14609" width="11.5546875" style="91" customWidth="1"/>
    <col min="14610" max="14610" width="8.21875" style="91" customWidth="1"/>
    <col min="14611" max="14611" width="15.44140625" style="91" customWidth="1"/>
    <col min="14612" max="14612" width="13.5546875" style="91" customWidth="1"/>
    <col min="14613" max="14613" width="0" style="91" hidden="1" customWidth="1"/>
    <col min="14614" max="14614" width="9.5546875" style="91" customWidth="1"/>
    <col min="14615" max="14852" width="9.21875" style="91"/>
    <col min="14853" max="14853" width="20.77734375" style="91" customWidth="1"/>
    <col min="14854" max="14854" width="10.44140625" style="91" customWidth="1"/>
    <col min="14855" max="14855" width="8.5546875" style="91" customWidth="1"/>
    <col min="14856" max="14858" width="9.21875" style="91"/>
    <col min="14859" max="14859" width="14.44140625" style="91" customWidth="1"/>
    <col min="14860" max="14862" width="9.21875" style="91"/>
    <col min="14863" max="14863" width="10.5546875" style="91" customWidth="1"/>
    <col min="14864" max="14864" width="9.21875" style="91"/>
    <col min="14865" max="14865" width="11.5546875" style="91" customWidth="1"/>
    <col min="14866" max="14866" width="8.21875" style="91" customWidth="1"/>
    <col min="14867" max="14867" width="15.44140625" style="91" customWidth="1"/>
    <col min="14868" max="14868" width="13.5546875" style="91" customWidth="1"/>
    <col min="14869" max="14869" width="0" style="91" hidden="1" customWidth="1"/>
    <col min="14870" max="14870" width="9.5546875" style="91" customWidth="1"/>
    <col min="14871" max="15108" width="9.21875" style="91"/>
    <col min="15109" max="15109" width="20.77734375" style="91" customWidth="1"/>
    <col min="15110" max="15110" width="10.44140625" style="91" customWidth="1"/>
    <col min="15111" max="15111" width="8.5546875" style="91" customWidth="1"/>
    <col min="15112" max="15114" width="9.21875" style="91"/>
    <col min="15115" max="15115" width="14.44140625" style="91" customWidth="1"/>
    <col min="15116" max="15118" width="9.21875" style="91"/>
    <col min="15119" max="15119" width="10.5546875" style="91" customWidth="1"/>
    <col min="15120" max="15120" width="9.21875" style="91"/>
    <col min="15121" max="15121" width="11.5546875" style="91" customWidth="1"/>
    <col min="15122" max="15122" width="8.21875" style="91" customWidth="1"/>
    <col min="15123" max="15123" width="15.44140625" style="91" customWidth="1"/>
    <col min="15124" max="15124" width="13.5546875" style="91" customWidth="1"/>
    <col min="15125" max="15125" width="0" style="91" hidden="1" customWidth="1"/>
    <col min="15126" max="15126" width="9.5546875" style="91" customWidth="1"/>
    <col min="15127" max="15364" width="9.21875" style="91"/>
    <col min="15365" max="15365" width="20.77734375" style="91" customWidth="1"/>
    <col min="15366" max="15366" width="10.44140625" style="91" customWidth="1"/>
    <col min="15367" max="15367" width="8.5546875" style="91" customWidth="1"/>
    <col min="15368" max="15370" width="9.21875" style="91"/>
    <col min="15371" max="15371" width="14.44140625" style="91" customWidth="1"/>
    <col min="15372" max="15374" width="9.21875" style="91"/>
    <col min="15375" max="15375" width="10.5546875" style="91" customWidth="1"/>
    <col min="15376" max="15376" width="9.21875" style="91"/>
    <col min="15377" max="15377" width="11.5546875" style="91" customWidth="1"/>
    <col min="15378" max="15378" width="8.21875" style="91" customWidth="1"/>
    <col min="15379" max="15379" width="15.44140625" style="91" customWidth="1"/>
    <col min="15380" max="15380" width="13.5546875" style="91" customWidth="1"/>
    <col min="15381" max="15381" width="0" style="91" hidden="1" customWidth="1"/>
    <col min="15382" max="15382" width="9.5546875" style="91" customWidth="1"/>
    <col min="15383" max="15620" width="9.21875" style="91"/>
    <col min="15621" max="15621" width="20.77734375" style="91" customWidth="1"/>
    <col min="15622" max="15622" width="10.44140625" style="91" customWidth="1"/>
    <col min="15623" max="15623" width="8.5546875" style="91" customWidth="1"/>
    <col min="15624" max="15626" width="9.21875" style="91"/>
    <col min="15627" max="15627" width="14.44140625" style="91" customWidth="1"/>
    <col min="15628" max="15630" width="9.21875" style="91"/>
    <col min="15631" max="15631" width="10.5546875" style="91" customWidth="1"/>
    <col min="15632" max="15632" width="9.21875" style="91"/>
    <col min="15633" max="15633" width="11.5546875" style="91" customWidth="1"/>
    <col min="15634" max="15634" width="8.21875" style="91" customWidth="1"/>
    <col min="15635" max="15635" width="15.44140625" style="91" customWidth="1"/>
    <col min="15636" max="15636" width="13.5546875" style="91" customWidth="1"/>
    <col min="15637" max="15637" width="0" style="91" hidden="1" customWidth="1"/>
    <col min="15638" max="15638" width="9.5546875" style="91" customWidth="1"/>
    <col min="15639" max="15876" width="9.21875" style="91"/>
    <col min="15877" max="15877" width="20.77734375" style="91" customWidth="1"/>
    <col min="15878" max="15878" width="10.44140625" style="91" customWidth="1"/>
    <col min="15879" max="15879" width="8.5546875" style="91" customWidth="1"/>
    <col min="15880" max="15882" width="9.21875" style="91"/>
    <col min="15883" max="15883" width="14.44140625" style="91" customWidth="1"/>
    <col min="15884" max="15886" width="9.21875" style="91"/>
    <col min="15887" max="15887" width="10.5546875" style="91" customWidth="1"/>
    <col min="15888" max="15888" width="9.21875" style="91"/>
    <col min="15889" max="15889" width="11.5546875" style="91" customWidth="1"/>
    <col min="15890" max="15890" width="8.21875" style="91" customWidth="1"/>
    <col min="15891" max="15891" width="15.44140625" style="91" customWidth="1"/>
    <col min="15892" max="15892" width="13.5546875" style="91" customWidth="1"/>
    <col min="15893" max="15893" width="0" style="91" hidden="1" customWidth="1"/>
    <col min="15894" max="15894" width="9.5546875" style="91" customWidth="1"/>
    <col min="15895" max="16132" width="9.21875" style="91"/>
    <col min="16133" max="16133" width="20.77734375" style="91" customWidth="1"/>
    <col min="16134" max="16134" width="10.44140625" style="91" customWidth="1"/>
    <col min="16135" max="16135" width="8.5546875" style="91" customWidth="1"/>
    <col min="16136" max="16138" width="9.21875" style="91"/>
    <col min="16139" max="16139" width="14.44140625" style="91" customWidth="1"/>
    <col min="16140" max="16142" width="9.21875" style="91"/>
    <col min="16143" max="16143" width="10.5546875" style="91" customWidth="1"/>
    <col min="16144" max="16144" width="9.21875" style="91"/>
    <col min="16145" max="16145" width="11.5546875" style="91" customWidth="1"/>
    <col min="16146" max="16146" width="8.21875" style="91" customWidth="1"/>
    <col min="16147" max="16147" width="15.44140625" style="91" customWidth="1"/>
    <col min="16148" max="16148" width="13.5546875" style="91" customWidth="1"/>
    <col min="16149" max="16149" width="0" style="91" hidden="1" customWidth="1"/>
    <col min="16150" max="16150" width="9.5546875" style="91" customWidth="1"/>
    <col min="16151" max="16384" width="9.21875" style="91"/>
  </cols>
  <sheetData>
    <row r="2" spans="1:22" ht="18" x14ac:dyDescent="0.3">
      <c r="A2" s="569" t="s">
        <v>125</v>
      </c>
      <c r="B2" s="569"/>
      <c r="C2" s="569"/>
      <c r="D2" s="569"/>
      <c r="E2" s="569"/>
      <c r="F2" s="569"/>
      <c r="G2" s="569"/>
      <c r="H2" s="569"/>
      <c r="I2" s="569"/>
      <c r="J2" s="569"/>
      <c r="K2" s="569"/>
      <c r="L2" s="569"/>
      <c r="M2" s="569"/>
      <c r="N2" s="569"/>
      <c r="O2" s="569"/>
      <c r="P2" s="569"/>
      <c r="Q2" s="569"/>
      <c r="R2" s="569"/>
      <c r="S2" s="569"/>
      <c r="T2" s="569"/>
      <c r="U2" s="569"/>
      <c r="V2" s="569"/>
    </row>
    <row r="3" spans="1:22" ht="14.4" x14ac:dyDescent="0.3">
      <c r="A3" s="570" t="s">
        <v>417</v>
      </c>
      <c r="B3" s="570"/>
      <c r="C3" s="570"/>
      <c r="D3" s="570"/>
      <c r="E3" s="570"/>
      <c r="F3" s="570"/>
      <c r="G3" s="570"/>
      <c r="H3" s="570"/>
      <c r="I3" s="570"/>
      <c r="J3" s="570"/>
      <c r="K3" s="570"/>
      <c r="L3" s="570"/>
      <c r="M3" s="570"/>
      <c r="N3" s="570"/>
      <c r="O3" s="570"/>
      <c r="P3" s="570"/>
      <c r="Q3" s="570"/>
      <c r="R3" s="570"/>
      <c r="S3" s="570"/>
      <c r="T3" s="570"/>
      <c r="U3" s="570"/>
      <c r="V3" s="570"/>
    </row>
    <row r="4" spans="1:22" ht="14.4" x14ac:dyDescent="0.3">
      <c r="A4" s="570" t="s">
        <v>209</v>
      </c>
      <c r="B4" s="570"/>
      <c r="C4" s="570"/>
      <c r="D4" s="570"/>
      <c r="E4" s="570"/>
      <c r="F4" s="570"/>
      <c r="G4" s="570"/>
      <c r="H4" s="570"/>
      <c r="I4" s="570"/>
      <c r="J4" s="570"/>
      <c r="K4" s="570"/>
      <c r="L4" s="570"/>
      <c r="M4" s="570"/>
      <c r="N4" s="570"/>
      <c r="O4" s="570"/>
      <c r="P4" s="570"/>
      <c r="Q4" s="570"/>
      <c r="R4" s="570"/>
      <c r="S4" s="570"/>
      <c r="T4" s="570"/>
      <c r="U4" s="570"/>
      <c r="V4" s="570"/>
    </row>
    <row r="5" spans="1:22" ht="14.4" x14ac:dyDescent="0.3">
      <c r="A5" s="140"/>
      <c r="B5" s="140"/>
      <c r="C5" s="140"/>
      <c r="D5" s="137"/>
      <c r="E5" s="137"/>
      <c r="F5" s="137"/>
      <c r="G5" s="137"/>
      <c r="H5" s="137"/>
      <c r="I5" s="137"/>
      <c r="J5" s="139"/>
      <c r="K5" s="137"/>
      <c r="L5" s="137"/>
      <c r="M5" s="137"/>
      <c r="N5" s="138"/>
      <c r="O5" s="137"/>
      <c r="P5" s="137"/>
      <c r="Q5" s="137"/>
      <c r="R5" s="137"/>
      <c r="S5" s="137"/>
      <c r="T5" s="137"/>
      <c r="U5" s="137"/>
      <c r="V5" s="137"/>
    </row>
    <row r="6" spans="1:22" ht="14.4" x14ac:dyDescent="0.3">
      <c r="A6" s="570" t="s">
        <v>210</v>
      </c>
      <c r="B6" s="570"/>
      <c r="C6" s="570"/>
      <c r="D6" s="570"/>
      <c r="E6" s="570"/>
      <c r="F6" s="570"/>
      <c r="G6" s="570"/>
      <c r="H6" s="570"/>
      <c r="I6" s="570"/>
      <c r="J6" s="570"/>
      <c r="K6" s="570"/>
      <c r="L6" s="570"/>
      <c r="M6" s="570"/>
      <c r="N6" s="570"/>
      <c r="O6" s="570"/>
      <c r="P6" s="570"/>
      <c r="Q6" s="570"/>
      <c r="R6" s="570"/>
      <c r="S6" s="570"/>
      <c r="T6" s="570"/>
      <c r="U6" s="570"/>
      <c r="V6" s="570"/>
    </row>
    <row r="7" spans="1:22" ht="14.4" x14ac:dyDescent="0.3">
      <c r="A7" s="570" t="s">
        <v>211</v>
      </c>
      <c r="B7" s="570"/>
      <c r="C7" s="570"/>
      <c r="D7" s="570"/>
      <c r="E7" s="570"/>
      <c r="F7" s="570"/>
      <c r="G7" s="570"/>
      <c r="H7" s="570"/>
      <c r="I7" s="570"/>
      <c r="J7" s="570"/>
      <c r="K7" s="570"/>
      <c r="L7" s="570"/>
      <c r="M7" s="570"/>
      <c r="N7" s="570"/>
      <c r="O7" s="570"/>
      <c r="P7" s="570"/>
      <c r="Q7" s="570"/>
      <c r="R7" s="570"/>
      <c r="S7" s="570"/>
      <c r="T7" s="570"/>
      <c r="U7" s="570"/>
      <c r="V7" s="570"/>
    </row>
    <row r="9" spans="1:22" ht="15" customHeight="1" x14ac:dyDescent="0.3">
      <c r="A9" s="549" t="s">
        <v>124</v>
      </c>
      <c r="B9" s="549" t="s">
        <v>123</v>
      </c>
      <c r="C9" s="567" t="s">
        <v>122</v>
      </c>
      <c r="D9" s="568"/>
      <c r="E9" s="549" t="s">
        <v>121</v>
      </c>
      <c r="F9" s="549" t="s">
        <v>120</v>
      </c>
      <c r="G9" s="549" t="s">
        <v>119</v>
      </c>
      <c r="H9" s="549" t="s">
        <v>118</v>
      </c>
      <c r="I9" s="546" t="s">
        <v>117</v>
      </c>
      <c r="J9" s="564" t="s">
        <v>116</v>
      </c>
      <c r="K9" s="549" t="s">
        <v>115</v>
      </c>
      <c r="L9" s="553" t="s">
        <v>114</v>
      </c>
      <c r="M9" s="558" t="s">
        <v>113</v>
      </c>
      <c r="N9" s="561" t="s">
        <v>112</v>
      </c>
      <c r="O9" s="558" t="s">
        <v>111</v>
      </c>
      <c r="P9" s="136"/>
      <c r="Q9" s="546" t="s">
        <v>110</v>
      </c>
      <c r="R9" s="549" t="s">
        <v>32</v>
      </c>
      <c r="S9" s="552" t="s">
        <v>109</v>
      </c>
      <c r="T9" s="546" t="s">
        <v>108</v>
      </c>
      <c r="U9" s="546" t="s">
        <v>107</v>
      </c>
      <c r="V9" s="549" t="s">
        <v>106</v>
      </c>
    </row>
    <row r="10" spans="1:22" x14ac:dyDescent="0.3">
      <c r="A10" s="550"/>
      <c r="B10" s="550"/>
      <c r="C10" s="549" t="s">
        <v>105</v>
      </c>
      <c r="D10" s="549" t="s">
        <v>104</v>
      </c>
      <c r="E10" s="550"/>
      <c r="F10" s="550"/>
      <c r="G10" s="550"/>
      <c r="H10" s="550"/>
      <c r="I10" s="547"/>
      <c r="J10" s="565"/>
      <c r="K10" s="550"/>
      <c r="L10" s="554"/>
      <c r="M10" s="559"/>
      <c r="N10" s="562"/>
      <c r="O10" s="559"/>
      <c r="P10" s="135" t="s">
        <v>103</v>
      </c>
      <c r="Q10" s="547"/>
      <c r="R10" s="550"/>
      <c r="S10" s="552"/>
      <c r="T10" s="547"/>
      <c r="U10" s="547"/>
      <c r="V10" s="550"/>
    </row>
    <row r="11" spans="1:22" x14ac:dyDescent="0.3">
      <c r="A11" s="551"/>
      <c r="B11" s="550"/>
      <c r="C11" s="550"/>
      <c r="D11" s="550"/>
      <c r="E11" s="550"/>
      <c r="F11" s="550"/>
      <c r="G11" s="551"/>
      <c r="H11" s="551"/>
      <c r="I11" s="548"/>
      <c r="J11" s="566"/>
      <c r="K11" s="551"/>
      <c r="L11" s="555"/>
      <c r="M11" s="560"/>
      <c r="N11" s="563"/>
      <c r="O11" s="560"/>
      <c r="P11" s="134" t="s">
        <v>102</v>
      </c>
      <c r="Q11" s="548"/>
      <c r="R11" s="551"/>
      <c r="S11" s="552"/>
      <c r="T11" s="548"/>
      <c r="U11" s="548"/>
      <c r="V11" s="551"/>
    </row>
    <row r="12" spans="1:22" ht="14.4" x14ac:dyDescent="0.3">
      <c r="A12" s="131">
        <v>1</v>
      </c>
      <c r="B12" s="240" t="s">
        <v>193</v>
      </c>
      <c r="C12" s="240" t="s">
        <v>393</v>
      </c>
      <c r="D12" s="240" t="s">
        <v>394</v>
      </c>
      <c r="E12" s="241" t="s">
        <v>194</v>
      </c>
      <c r="F12" s="240">
        <v>153309</v>
      </c>
      <c r="G12" s="240" t="s">
        <v>195</v>
      </c>
      <c r="H12" s="241" t="s">
        <v>196</v>
      </c>
      <c r="I12" s="241" t="s">
        <v>197</v>
      </c>
      <c r="J12" s="243">
        <f>334690/12</f>
        <v>27890.833333333332</v>
      </c>
      <c r="K12" s="241">
        <v>6</v>
      </c>
      <c r="L12" s="242">
        <v>0.25</v>
      </c>
      <c r="M12" s="243">
        <f>J12*K12*L12</f>
        <v>41836.25</v>
      </c>
      <c r="N12" s="130" t="s">
        <v>322</v>
      </c>
      <c r="O12" s="384" t="s">
        <v>323</v>
      </c>
      <c r="P12" s="385" t="s">
        <v>324</v>
      </c>
      <c r="Q12" s="129" t="s">
        <v>70</v>
      </c>
      <c r="R12" s="386" t="s">
        <v>215</v>
      </c>
      <c r="S12" s="128" t="s">
        <v>325</v>
      </c>
      <c r="T12" s="127"/>
      <c r="U12" s="126"/>
      <c r="V12" s="125"/>
    </row>
    <row r="13" spans="1:22" ht="28.8" x14ac:dyDescent="0.3">
      <c r="A13" s="131">
        <v>2</v>
      </c>
      <c r="B13" s="240" t="s">
        <v>198</v>
      </c>
      <c r="C13" s="240" t="s">
        <v>199</v>
      </c>
      <c r="D13" s="240" t="s">
        <v>200</v>
      </c>
      <c r="E13" s="241" t="s">
        <v>194</v>
      </c>
      <c r="F13" s="240">
        <v>142923</v>
      </c>
      <c r="G13" s="240" t="s">
        <v>195</v>
      </c>
      <c r="H13" s="241" t="s">
        <v>196</v>
      </c>
      <c r="I13" s="241" t="s">
        <v>201</v>
      </c>
      <c r="J13" s="243">
        <f>260208/12</f>
        <v>21684</v>
      </c>
      <c r="K13" s="241">
        <v>6</v>
      </c>
      <c r="L13" s="242">
        <v>0.25</v>
      </c>
      <c r="M13" s="243">
        <f>J13*K13*L13</f>
        <v>32526</v>
      </c>
      <c r="N13" s="130" t="s">
        <v>322</v>
      </c>
      <c r="O13" s="384" t="s">
        <v>323</v>
      </c>
      <c r="P13" s="385" t="s">
        <v>324</v>
      </c>
      <c r="Q13" s="129" t="s">
        <v>70</v>
      </c>
      <c r="R13" s="386" t="s">
        <v>215</v>
      </c>
      <c r="S13" s="128" t="s">
        <v>325</v>
      </c>
      <c r="T13" s="127"/>
      <c r="U13" s="126"/>
      <c r="V13" s="125"/>
    </row>
    <row r="14" spans="1:22" ht="14.4" x14ac:dyDescent="0.3">
      <c r="A14" s="131">
        <v>3</v>
      </c>
      <c r="B14" s="240" t="s">
        <v>205</v>
      </c>
      <c r="C14" s="240" t="s">
        <v>395</v>
      </c>
      <c r="D14" s="240" t="s">
        <v>396</v>
      </c>
      <c r="E14" s="241" t="s">
        <v>194</v>
      </c>
      <c r="F14" s="240">
        <v>164313</v>
      </c>
      <c r="G14" s="240" t="s">
        <v>206</v>
      </c>
      <c r="H14" s="241" t="s">
        <v>196</v>
      </c>
      <c r="I14" s="241" t="s">
        <v>202</v>
      </c>
      <c r="J14" s="243">
        <f>183866/12</f>
        <v>15322.166666666666</v>
      </c>
      <c r="K14" s="241">
        <v>6</v>
      </c>
      <c r="L14" s="242">
        <v>1</v>
      </c>
      <c r="M14" s="243">
        <f t="shared" ref="M14:M16" si="0">J14*K14*L14</f>
        <v>91933</v>
      </c>
      <c r="N14" s="130" t="s">
        <v>322</v>
      </c>
      <c r="O14" s="384" t="s">
        <v>323</v>
      </c>
      <c r="P14" s="385" t="s">
        <v>324</v>
      </c>
      <c r="Q14" s="129" t="s">
        <v>70</v>
      </c>
      <c r="R14" s="386" t="s">
        <v>215</v>
      </c>
      <c r="S14" s="128" t="s">
        <v>325</v>
      </c>
      <c r="T14" s="127"/>
      <c r="U14" s="133"/>
      <c r="V14" s="125"/>
    </row>
    <row r="15" spans="1:22" ht="14.4" x14ac:dyDescent="0.3">
      <c r="A15" s="131">
        <v>4</v>
      </c>
      <c r="B15" s="240" t="s">
        <v>253</v>
      </c>
      <c r="C15" s="240" t="s">
        <v>268</v>
      </c>
      <c r="D15" s="240" t="s">
        <v>269</v>
      </c>
      <c r="E15" s="241" t="s">
        <v>194</v>
      </c>
      <c r="F15" s="391">
        <v>107490</v>
      </c>
      <c r="G15" s="391" t="s">
        <v>203</v>
      </c>
      <c r="H15" s="343" t="s">
        <v>204</v>
      </c>
      <c r="I15" s="343" t="s">
        <v>254</v>
      </c>
      <c r="J15" s="243">
        <f>60722/12</f>
        <v>5060.166666666667</v>
      </c>
      <c r="K15" s="241">
        <v>6</v>
      </c>
      <c r="L15" s="242">
        <v>1</v>
      </c>
      <c r="M15" s="243">
        <f t="shared" si="0"/>
        <v>30361</v>
      </c>
      <c r="N15" s="130" t="s">
        <v>322</v>
      </c>
      <c r="O15" s="384" t="s">
        <v>323</v>
      </c>
      <c r="P15" s="385" t="s">
        <v>324</v>
      </c>
      <c r="Q15" s="129" t="s">
        <v>70</v>
      </c>
      <c r="R15" s="386" t="s">
        <v>215</v>
      </c>
      <c r="S15" s="128" t="s">
        <v>325</v>
      </c>
      <c r="T15" s="127"/>
      <c r="U15" s="126"/>
      <c r="V15" s="125"/>
    </row>
    <row r="16" spans="1:22" s="92" customFormat="1" ht="27.6" x14ac:dyDescent="0.2">
      <c r="A16" s="131">
        <v>5</v>
      </c>
      <c r="B16" s="132" t="s">
        <v>392</v>
      </c>
      <c r="C16" s="132" t="s">
        <v>398</v>
      </c>
      <c r="D16" s="132" t="s">
        <v>397</v>
      </c>
      <c r="E16" s="241" t="s">
        <v>194</v>
      </c>
      <c r="F16" s="381"/>
      <c r="G16" s="382" t="s">
        <v>399</v>
      </c>
      <c r="H16" s="343" t="s">
        <v>204</v>
      </c>
      <c r="I16" s="383" t="s">
        <v>399</v>
      </c>
      <c r="J16" s="243">
        <f>37810/12</f>
        <v>3150.8333333333335</v>
      </c>
      <c r="K16" s="241">
        <v>6</v>
      </c>
      <c r="L16" s="242">
        <v>1</v>
      </c>
      <c r="M16" s="243">
        <f t="shared" si="0"/>
        <v>18905</v>
      </c>
      <c r="N16" s="130" t="s">
        <v>322</v>
      </c>
      <c r="O16" s="384" t="s">
        <v>323</v>
      </c>
      <c r="P16" s="385" t="s">
        <v>324</v>
      </c>
      <c r="Q16" s="129" t="s">
        <v>70</v>
      </c>
      <c r="R16" s="386" t="s">
        <v>215</v>
      </c>
      <c r="S16" s="128" t="s">
        <v>325</v>
      </c>
      <c r="T16" s="127"/>
      <c r="U16" s="126"/>
      <c r="V16" s="127"/>
    </row>
    <row r="17" spans="1:22" s="92" customFormat="1" x14ac:dyDescent="0.3">
      <c r="A17" s="556" t="s">
        <v>62</v>
      </c>
      <c r="B17" s="557"/>
      <c r="C17" s="119"/>
      <c r="D17" s="119"/>
      <c r="E17" s="119"/>
      <c r="F17" s="119"/>
      <c r="G17" s="119"/>
      <c r="H17" s="119"/>
      <c r="I17" s="119"/>
      <c r="J17" s="124"/>
      <c r="K17" s="123" t="s">
        <v>62</v>
      </c>
      <c r="L17" s="123"/>
      <c r="M17" s="121">
        <f>SUM(M12:M16)</f>
        <v>215561.25</v>
      </c>
      <c r="N17" s="122"/>
      <c r="O17" s="121"/>
      <c r="P17" s="121"/>
      <c r="Q17" s="119"/>
      <c r="R17" s="120"/>
      <c r="S17" s="119"/>
      <c r="T17" s="119"/>
      <c r="U17" s="119"/>
      <c r="V17" s="118"/>
    </row>
    <row r="18" spans="1:22" s="92" customFormat="1" x14ac:dyDescent="0.3">
      <c r="A18" s="97"/>
      <c r="B18" s="97"/>
      <c r="C18" s="97"/>
      <c r="D18" s="97"/>
      <c r="E18" s="97"/>
      <c r="F18" s="117"/>
      <c r="G18" s="97"/>
      <c r="H18" s="97"/>
      <c r="I18" s="97"/>
      <c r="J18" s="116"/>
      <c r="K18" s="104"/>
      <c r="L18" s="115"/>
      <c r="M18" s="114"/>
      <c r="N18" s="105"/>
      <c r="O18" s="104"/>
      <c r="P18" s="104"/>
      <c r="Q18" s="113"/>
      <c r="R18" s="104"/>
      <c r="S18" s="112"/>
      <c r="T18" s="111"/>
      <c r="U18" s="110"/>
      <c r="V18" s="97"/>
    </row>
    <row r="19" spans="1:22" s="92" customFormat="1" x14ac:dyDescent="0.3">
      <c r="B19" s="108" t="s">
        <v>207</v>
      </c>
      <c r="C19" s="97"/>
      <c r="D19" s="97"/>
      <c r="E19" s="91"/>
      <c r="F19" s="91"/>
      <c r="G19" s="108" t="s">
        <v>101</v>
      </c>
      <c r="H19" s="102"/>
      <c r="I19" s="97"/>
      <c r="J19" s="109"/>
      <c r="K19" s="104"/>
      <c r="L19" s="91"/>
      <c r="M19" s="91"/>
      <c r="N19" s="105"/>
      <c r="O19" s="104"/>
      <c r="P19" s="108" t="s">
        <v>100</v>
      </c>
      <c r="Q19" s="102"/>
      <c r="R19" s="97"/>
      <c r="S19" s="97"/>
      <c r="T19" s="97"/>
      <c r="U19" s="97"/>
      <c r="V19" s="97"/>
    </row>
    <row r="20" spans="1:22" s="92" customFormat="1" x14ac:dyDescent="0.3">
      <c r="A20" s="102" t="s">
        <v>18</v>
      </c>
      <c r="B20" s="97"/>
      <c r="C20" s="97"/>
      <c r="D20" s="97"/>
      <c r="E20" s="91"/>
      <c r="F20" s="91"/>
      <c r="G20" s="97"/>
      <c r="H20" s="97"/>
      <c r="I20" s="97"/>
      <c r="J20" s="100"/>
      <c r="K20" s="97"/>
      <c r="L20" s="97"/>
      <c r="M20" s="98"/>
      <c r="N20" s="99"/>
      <c r="O20" s="98"/>
      <c r="P20" s="97"/>
      <c r="Q20" s="102"/>
      <c r="R20" s="97"/>
      <c r="S20" s="97"/>
      <c r="T20" s="97"/>
      <c r="U20" s="97"/>
      <c r="V20" s="97"/>
    </row>
    <row r="21" spans="1:22" s="92" customFormat="1" x14ac:dyDescent="0.3">
      <c r="A21" s="102"/>
      <c r="B21" s="97"/>
      <c r="C21" s="97"/>
      <c r="D21" s="97"/>
      <c r="E21" s="91"/>
      <c r="F21" s="91"/>
      <c r="G21" s="97"/>
      <c r="H21" s="97"/>
      <c r="I21" s="97"/>
      <c r="J21" s="100"/>
      <c r="K21" s="97"/>
      <c r="L21" s="97"/>
      <c r="M21" s="98"/>
      <c r="N21" s="99"/>
      <c r="O21" s="98"/>
      <c r="P21" s="97" t="s">
        <v>99</v>
      </c>
      <c r="Q21" s="102"/>
      <c r="R21" s="97"/>
      <c r="S21" s="97"/>
      <c r="T21" s="97"/>
      <c r="U21" s="97"/>
      <c r="V21" s="97"/>
    </row>
    <row r="22" spans="1:22" s="92" customFormat="1" x14ac:dyDescent="0.3">
      <c r="B22" s="102" t="s">
        <v>98</v>
      </c>
      <c r="C22" s="97"/>
      <c r="D22" s="97"/>
      <c r="E22" s="91"/>
      <c r="F22" s="91"/>
      <c r="G22" s="102" t="s">
        <v>97</v>
      </c>
      <c r="H22" s="102"/>
      <c r="I22" s="97"/>
      <c r="J22" s="100"/>
      <c r="K22" s="97"/>
      <c r="L22" s="97"/>
      <c r="M22" s="106"/>
      <c r="N22" s="107"/>
      <c r="O22" s="106"/>
      <c r="P22" s="97" t="s">
        <v>96</v>
      </c>
      <c r="Q22" s="102"/>
      <c r="R22" s="97"/>
      <c r="S22" s="97"/>
      <c r="T22" s="97"/>
      <c r="U22" s="97"/>
      <c r="V22" s="97"/>
    </row>
    <row r="23" spans="1:22" s="92" customFormat="1" x14ac:dyDescent="0.3">
      <c r="B23" s="102"/>
      <c r="C23" s="97"/>
      <c r="D23" s="97"/>
      <c r="E23" s="91"/>
      <c r="F23" s="91"/>
      <c r="G23" s="97"/>
      <c r="H23" s="97"/>
      <c r="I23" s="97"/>
      <c r="J23" s="100"/>
      <c r="K23" s="97"/>
      <c r="L23" s="97">
        <v>83673</v>
      </c>
      <c r="M23" s="98"/>
      <c r="N23" s="99"/>
      <c r="O23" s="98"/>
      <c r="P23" s="97"/>
      <c r="Q23" s="102"/>
      <c r="R23" s="97"/>
      <c r="S23" s="97"/>
      <c r="T23" s="97"/>
      <c r="U23" s="97"/>
      <c r="V23" s="97"/>
    </row>
    <row r="24" spans="1:22" s="92" customFormat="1" x14ac:dyDescent="0.3">
      <c r="B24" s="102" t="s">
        <v>95</v>
      </c>
      <c r="C24" s="97"/>
      <c r="D24" s="97"/>
      <c r="E24" s="91"/>
      <c r="F24" s="91"/>
      <c r="G24" s="102" t="s">
        <v>94</v>
      </c>
      <c r="H24" s="102"/>
      <c r="I24" s="97"/>
      <c r="J24" s="100"/>
      <c r="K24" s="97"/>
      <c r="L24" s="97"/>
      <c r="M24" s="104"/>
      <c r="N24" s="105"/>
      <c r="O24" s="104"/>
      <c r="P24" s="97" t="s">
        <v>93</v>
      </c>
      <c r="Q24" s="102"/>
      <c r="R24" s="97"/>
      <c r="S24" s="97"/>
      <c r="T24" s="97"/>
      <c r="U24" s="97"/>
      <c r="V24" s="97"/>
    </row>
    <row r="25" spans="1:22" s="92" customFormat="1" x14ac:dyDescent="0.3">
      <c r="B25" s="102"/>
      <c r="C25" s="97"/>
      <c r="D25" s="97"/>
      <c r="E25" s="91"/>
      <c r="F25" s="91"/>
      <c r="G25" s="97"/>
      <c r="H25" s="97"/>
      <c r="I25" s="97"/>
      <c r="J25" s="100"/>
      <c r="K25" s="97"/>
      <c r="L25" s="97"/>
      <c r="M25" s="98"/>
      <c r="N25" s="99"/>
      <c r="O25" s="98"/>
      <c r="P25" s="98"/>
      <c r="Q25" s="97"/>
      <c r="R25" s="97"/>
      <c r="S25" s="97"/>
      <c r="T25" s="97"/>
      <c r="U25" s="97"/>
      <c r="V25" s="97"/>
    </row>
    <row r="26" spans="1:22" s="92" customFormat="1" x14ac:dyDescent="0.3">
      <c r="B26" s="102" t="s">
        <v>92</v>
      </c>
      <c r="C26" s="97"/>
      <c r="D26" s="97"/>
      <c r="E26" s="91"/>
      <c r="F26" s="91"/>
      <c r="G26" s="102" t="s">
        <v>91</v>
      </c>
      <c r="H26" s="102"/>
      <c r="I26" s="97"/>
      <c r="J26" s="100"/>
      <c r="K26" s="97"/>
      <c r="L26" s="97"/>
      <c r="M26" s="98"/>
      <c r="N26" s="99"/>
      <c r="O26" s="98"/>
      <c r="P26" s="98"/>
      <c r="Q26" s="97"/>
      <c r="R26" s="97"/>
      <c r="S26" s="97"/>
      <c r="T26" s="97"/>
      <c r="U26" s="97"/>
      <c r="V26" s="97"/>
    </row>
    <row r="27" spans="1:22" s="92" customFormat="1" x14ac:dyDescent="0.3">
      <c r="B27" s="102"/>
      <c r="C27" s="97"/>
      <c r="D27" s="97"/>
      <c r="E27" s="97"/>
      <c r="F27" s="102"/>
      <c r="G27" s="97"/>
      <c r="H27" s="97"/>
      <c r="I27" s="97"/>
      <c r="J27" s="100"/>
      <c r="K27" s="97"/>
      <c r="L27" s="97"/>
      <c r="M27" s="100"/>
      <c r="N27" s="103"/>
      <c r="O27" s="100"/>
      <c r="P27" s="100"/>
      <c r="Q27" s="97"/>
      <c r="R27" s="97"/>
      <c r="S27" s="97"/>
      <c r="T27" s="97"/>
      <c r="U27" s="97"/>
      <c r="V27" s="97"/>
    </row>
    <row r="28" spans="1:22" s="92" customFormat="1" x14ac:dyDescent="0.3">
      <c r="A28" s="102"/>
      <c r="B28" s="97"/>
      <c r="C28" s="97"/>
      <c r="D28" s="97"/>
      <c r="E28" s="97"/>
      <c r="F28" s="102"/>
      <c r="G28" s="97"/>
      <c r="H28" s="97"/>
      <c r="I28" s="97"/>
      <c r="J28" s="100"/>
      <c r="K28" s="97"/>
      <c r="L28" s="97"/>
      <c r="M28" s="98"/>
      <c r="N28" s="99"/>
      <c r="O28" s="98"/>
      <c r="P28" s="98"/>
      <c r="Q28" s="97"/>
      <c r="R28" s="97"/>
      <c r="S28" s="97"/>
      <c r="T28" s="97"/>
      <c r="U28" s="97"/>
      <c r="V28" s="97"/>
    </row>
    <row r="29" spans="1:22" s="92" customFormat="1" x14ac:dyDescent="0.3">
      <c r="A29" s="101" t="s">
        <v>90</v>
      </c>
      <c r="B29" s="97"/>
      <c r="C29" s="97"/>
      <c r="D29" s="97"/>
      <c r="E29" s="97"/>
      <c r="F29" s="97"/>
      <c r="G29" s="97"/>
      <c r="H29" s="97"/>
      <c r="I29" s="97"/>
      <c r="J29" s="100"/>
      <c r="K29" s="97"/>
      <c r="L29" s="97"/>
      <c r="M29" s="98"/>
      <c r="N29" s="99"/>
      <c r="O29" s="98"/>
      <c r="P29" s="98"/>
      <c r="Q29" s="97"/>
      <c r="R29" s="97"/>
      <c r="S29" s="97"/>
      <c r="T29" s="97"/>
      <c r="U29" s="97"/>
      <c r="V29" s="97"/>
    </row>
    <row r="30" spans="1:22" s="92" customFormat="1" x14ac:dyDescent="0.3">
      <c r="A30" s="101" t="s">
        <v>89</v>
      </c>
      <c r="B30" s="97"/>
      <c r="C30" s="97"/>
      <c r="D30" s="97"/>
      <c r="E30" s="97"/>
      <c r="F30" s="97"/>
      <c r="G30" s="97"/>
      <c r="H30" s="97"/>
      <c r="I30" s="97"/>
      <c r="J30" s="100"/>
      <c r="K30" s="97"/>
      <c r="L30" s="97"/>
      <c r="M30" s="98"/>
      <c r="N30" s="99"/>
      <c r="O30" s="98"/>
      <c r="P30" s="98"/>
      <c r="Q30" s="97"/>
      <c r="R30" s="97"/>
      <c r="S30" s="97"/>
      <c r="T30" s="97"/>
      <c r="U30" s="97"/>
      <c r="V30" s="97"/>
    </row>
    <row r="31" spans="1:22" s="92" customFormat="1" x14ac:dyDescent="0.3">
      <c r="A31" s="97"/>
      <c r="B31" s="97"/>
      <c r="C31" s="97"/>
      <c r="D31" s="97"/>
      <c r="E31" s="97"/>
      <c r="F31" s="97"/>
      <c r="G31" s="97"/>
      <c r="H31" s="97"/>
      <c r="I31" s="97"/>
      <c r="J31" s="100"/>
      <c r="K31" s="97"/>
      <c r="L31" s="97"/>
      <c r="M31" s="98"/>
      <c r="N31" s="99"/>
      <c r="O31" s="98"/>
      <c r="P31" s="98"/>
      <c r="Q31" s="97"/>
      <c r="R31" s="97"/>
      <c r="S31" s="97"/>
      <c r="T31" s="97"/>
      <c r="U31" s="97"/>
      <c r="V31" s="97"/>
    </row>
    <row r="32" spans="1:22" s="92" customFormat="1" x14ac:dyDescent="0.3">
      <c r="A32" s="97"/>
      <c r="B32" s="91" t="s">
        <v>18</v>
      </c>
      <c r="C32" s="91"/>
      <c r="D32" s="91"/>
      <c r="E32" s="91"/>
      <c r="F32" s="91"/>
      <c r="G32" s="91"/>
      <c r="H32" s="91"/>
      <c r="I32" s="91"/>
      <c r="J32" s="94"/>
      <c r="K32" s="91"/>
      <c r="L32" s="91"/>
      <c r="M32" s="91"/>
      <c r="N32" s="93"/>
      <c r="O32" s="91"/>
      <c r="P32" s="98"/>
      <c r="Q32" s="97"/>
      <c r="R32" s="97"/>
      <c r="S32" s="97"/>
      <c r="T32" s="97"/>
      <c r="U32" s="97"/>
      <c r="V32" s="97"/>
    </row>
    <row r="99" spans="13:15" x14ac:dyDescent="0.3">
      <c r="M99" s="95" t="e">
        <f>'HR Plan'!#REF!</f>
        <v>#REF!</v>
      </c>
      <c r="N99" s="96"/>
      <c r="O99" s="95"/>
    </row>
  </sheetData>
  <autoFilter ref="A9:V16" xr:uid="{9B2DC9DE-90CB-45AB-86F2-D323C7C260AE}">
    <filterColumn colId="2" showButton="0"/>
  </autoFilter>
  <mergeCells count="28">
    <mergeCell ref="A2:V2"/>
    <mergeCell ref="A3:V3"/>
    <mergeCell ref="A4:V4"/>
    <mergeCell ref="A6:V6"/>
    <mergeCell ref="A7:V7"/>
    <mergeCell ref="A17:B17"/>
    <mergeCell ref="M9:M11"/>
    <mergeCell ref="N9:N11"/>
    <mergeCell ref="O9:O11"/>
    <mergeCell ref="Q9:Q11"/>
    <mergeCell ref="G9:G11"/>
    <mergeCell ref="H9:H11"/>
    <mergeCell ref="I9:I11"/>
    <mergeCell ref="J9:J11"/>
    <mergeCell ref="K9:K11"/>
    <mergeCell ref="A9:A11"/>
    <mergeCell ref="B9:B11"/>
    <mergeCell ref="C9:D9"/>
    <mergeCell ref="E9:E11"/>
    <mergeCell ref="F9:F11"/>
    <mergeCell ref="T9:T11"/>
    <mergeCell ref="U9:U11"/>
    <mergeCell ref="V9:V11"/>
    <mergeCell ref="C10:C11"/>
    <mergeCell ref="D10:D11"/>
    <mergeCell ref="R9:R11"/>
    <mergeCell ref="S9:S11"/>
    <mergeCell ref="L9:L1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F6E82B-6137-487E-A31C-E666976D9666}">
  <sheetPr>
    <tabColor rgb="FF00B050"/>
  </sheetPr>
  <dimension ref="A1:E10"/>
  <sheetViews>
    <sheetView showGridLines="0" zoomScale="115" zoomScaleNormal="115" workbookViewId="0">
      <selection activeCell="A2" sqref="A2:E7"/>
    </sheetView>
  </sheetViews>
  <sheetFormatPr defaultRowHeight="14.4" x14ac:dyDescent="0.3"/>
  <cols>
    <col min="1" max="1" width="20.77734375" customWidth="1"/>
    <col min="2" max="2" width="13.21875" style="141" bestFit="1" customWidth="1"/>
    <col min="3" max="3" width="16.5546875" bestFit="1" customWidth="1"/>
    <col min="4" max="4" width="16.5546875" customWidth="1"/>
    <col min="5" max="5" width="14.44140625" bestFit="1" customWidth="1"/>
    <col min="6" max="6" width="12.5546875" bestFit="1" customWidth="1"/>
  </cols>
  <sheetData>
    <row r="1" spans="1:5" ht="22.5" customHeight="1" thickBot="1" x14ac:dyDescent="0.35">
      <c r="A1" s="571" t="s">
        <v>132</v>
      </c>
      <c r="B1" s="571"/>
      <c r="C1" s="571"/>
      <c r="D1" s="571"/>
      <c r="E1" s="571"/>
    </row>
    <row r="2" spans="1:5" ht="22.95" customHeight="1" thickBot="1" x14ac:dyDescent="0.35">
      <c r="A2" s="150" t="s">
        <v>131</v>
      </c>
      <c r="B2" s="149" t="s">
        <v>130</v>
      </c>
      <c r="C2" s="148" t="s">
        <v>129</v>
      </c>
      <c r="D2" s="148" t="s">
        <v>60</v>
      </c>
      <c r="E2" s="148" t="s">
        <v>61</v>
      </c>
    </row>
    <row r="3" spans="1:5" ht="26.25" customHeight="1" thickBot="1" x14ac:dyDescent="0.35">
      <c r="A3" s="147" t="s">
        <v>213</v>
      </c>
      <c r="B3" s="245" t="s">
        <v>165</v>
      </c>
      <c r="C3" s="302">
        <f>SUMIF('AWP 2022 Master Sheet '!F23:F144,'AWP 2022 Master Sheet '!F23,'AWP 2022 Master Sheet '!K23:K144)</f>
        <v>593300</v>
      </c>
      <c r="D3" s="302">
        <f>SUMIF('AWP 2022 Master Sheet '!F23:F144,'AWP 2022 Master Sheet '!F74,'AWP 2022 Master Sheet '!L23:L144)</f>
        <v>593300</v>
      </c>
      <c r="E3" s="302"/>
    </row>
    <row r="4" spans="1:5" ht="26.25" customHeight="1" thickBot="1" x14ac:dyDescent="0.35">
      <c r="A4" s="147" t="s">
        <v>214</v>
      </c>
      <c r="B4" s="286" t="s">
        <v>231</v>
      </c>
      <c r="C4" s="302">
        <f>SUMIF('AWP 2022 Master Sheet '!F24:F145,'AWP 2022 Master Sheet '!F95,'AWP 2022 Master Sheet '!K24:K145)</f>
        <v>30000</v>
      </c>
      <c r="D4" s="302">
        <f>SUMIF('AWP 2022 Master Sheet '!F24:F145,'AWP 2022 Master Sheet '!F95,'AWP 2022 Master Sheet '!L24:L145)</f>
        <v>30000</v>
      </c>
      <c r="E4" s="302"/>
    </row>
    <row r="5" spans="1:5" ht="26.25" customHeight="1" thickBot="1" x14ac:dyDescent="0.35">
      <c r="A5" s="147" t="s">
        <v>348</v>
      </c>
      <c r="B5" s="286"/>
      <c r="C5" s="302">
        <f>SUMIF('AWP 2022 Master Sheet '!F23:F146,'AWP 2022 Master Sheet '!F32,'AWP 2022 Master Sheet '!K23:K146)</f>
        <v>414476</v>
      </c>
      <c r="D5" s="302">
        <f>SUMIF('AWP 2022 Master Sheet '!F23:F146,'AWP 2022 Master Sheet '!F32,'AWP 2022 Master Sheet '!L23:L146)</f>
        <v>414476</v>
      </c>
      <c r="E5" s="302"/>
    </row>
    <row r="6" spans="1:5" ht="26.25" customHeight="1" thickBot="1" x14ac:dyDescent="0.35">
      <c r="A6" s="147" t="s">
        <v>128</v>
      </c>
      <c r="B6" s="245" t="s">
        <v>127</v>
      </c>
      <c r="C6" s="302">
        <f>SUMIF('AWP 2022 Master Sheet '!F22:F144,'AWP 2022 Master Sheet '!F82,'AWP 2022 Master Sheet '!K22:K144)</f>
        <v>723886.83672238607</v>
      </c>
      <c r="D6" s="302">
        <f>SUMIF('AWP 2022 Master Sheet '!F22:F145,'AWP 2022 Master Sheet '!F131,'AWP 2022 Master Sheet '!L22:L145)</f>
        <v>723886.83672238607</v>
      </c>
      <c r="E6" s="302"/>
    </row>
    <row r="7" spans="1:5" ht="21" customHeight="1" thickBot="1" x14ac:dyDescent="0.35">
      <c r="A7" s="146" t="s">
        <v>126</v>
      </c>
      <c r="B7" s="145"/>
      <c r="C7" s="303">
        <f>SUM(C3:C6)</f>
        <v>1761662.8367223861</v>
      </c>
      <c r="D7" s="303">
        <f>SUM(D3:D6)</f>
        <v>1761662.8367223861</v>
      </c>
      <c r="E7" s="303"/>
    </row>
    <row r="8" spans="1:5" x14ac:dyDescent="0.3">
      <c r="B8"/>
      <c r="C8" s="246"/>
    </row>
    <row r="9" spans="1:5" x14ac:dyDescent="0.3">
      <c r="B9"/>
    </row>
    <row r="10" spans="1:5" x14ac:dyDescent="0.3">
      <c r="C10" s="142"/>
    </row>
  </sheetData>
  <mergeCells count="1">
    <mergeCell ref="A1:E1"/>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7772AF-0673-44FB-996C-29E1B8FD4F59}">
  <sheetPr>
    <tabColor rgb="FF7030A0"/>
  </sheetPr>
  <dimension ref="A1:G6"/>
  <sheetViews>
    <sheetView workbookViewId="0">
      <selection activeCell="C4" sqref="C4"/>
    </sheetView>
  </sheetViews>
  <sheetFormatPr defaultRowHeight="14.4" x14ac:dyDescent="0.3"/>
  <cols>
    <col min="1" max="1" width="15.21875" bestFit="1" customWidth="1"/>
    <col min="2" max="2" width="10.21875" bestFit="1" customWidth="1"/>
    <col min="3" max="3" width="21.77734375" customWidth="1"/>
    <col min="4" max="4" width="16.77734375" customWidth="1"/>
    <col min="7" max="7" width="10.109375" bestFit="1" customWidth="1"/>
  </cols>
  <sheetData>
    <row r="1" spans="1:7" ht="16.2" thickBot="1" x14ac:dyDescent="0.35">
      <c r="A1" s="571" t="s">
        <v>132</v>
      </c>
      <c r="B1" s="571"/>
      <c r="C1" s="571"/>
      <c r="D1" s="571"/>
      <c r="E1" s="571"/>
    </row>
    <row r="2" spans="1:7" ht="29.4" thickBot="1" x14ac:dyDescent="0.35">
      <c r="A2" s="150" t="s">
        <v>131</v>
      </c>
      <c r="B2" s="149" t="s">
        <v>258</v>
      </c>
      <c r="C2" s="148" t="s">
        <v>129</v>
      </c>
      <c r="D2" s="148" t="s">
        <v>60</v>
      </c>
      <c r="E2" s="148" t="s">
        <v>61</v>
      </c>
    </row>
    <row r="3" spans="1:7" ht="15" thickBot="1" x14ac:dyDescent="0.35">
      <c r="A3" s="147" t="s">
        <v>251</v>
      </c>
      <c r="B3" s="245" t="s">
        <v>251</v>
      </c>
      <c r="C3" s="323">
        <f>SUMIF('AWP 2022 Master Sheet '!H22:'AWP 2022 Master Sheet '!H146,'AWP 2022 Master Sheet '!H112,'AWP 2022 Master Sheet '!K22:K146)</f>
        <v>265470</v>
      </c>
      <c r="D3" s="323">
        <f>SUMIF('AWP 2022 Master Sheet '!H22:'AWP 2022 Master Sheet '!H146,'AWP 2022 Master Sheet '!H140,'AWP 2022 Master Sheet '!L22:L146)</f>
        <v>265470</v>
      </c>
      <c r="E3" s="147"/>
    </row>
    <row r="4" spans="1:7" ht="15" thickBot="1" x14ac:dyDescent="0.35">
      <c r="A4" s="147" t="s">
        <v>235</v>
      </c>
      <c r="B4" s="245" t="s">
        <v>235</v>
      </c>
      <c r="C4" s="323">
        <f>SUMIF('AWP 2022 Master Sheet '!H22:'AWP 2022 Master Sheet '!H146,'AWP 2022 Master Sheet '!H33,'AWP 2022 Master Sheet '!K22:K146)</f>
        <v>299870.58672238613</v>
      </c>
      <c r="D4" s="323">
        <f>SUMIF('AWP 2022 Master Sheet '!H22:'AWP 2022 Master Sheet '!H146,'AWP 2022 Master Sheet '!H47,'AWP 2022 Master Sheet '!L22:L146)</f>
        <v>299870.58672238613</v>
      </c>
      <c r="E4" s="147"/>
    </row>
    <row r="5" spans="1:7" ht="15" thickBot="1" x14ac:dyDescent="0.35">
      <c r="A5" s="147" t="s">
        <v>128</v>
      </c>
      <c r="B5" s="245" t="s">
        <v>215</v>
      </c>
      <c r="C5" s="323">
        <f>SUMIF('AWP 2022 Master Sheet '!I22:I146,'AWP 2022 Master Sheet '!I38,'AWP 2022 Master Sheet '!K22:K146)</f>
        <v>1196322.25</v>
      </c>
      <c r="D5" s="323">
        <f>SUMIF('AWP 2022 Master Sheet '!H22:'AWP 2022 Master Sheet '!H147,'AWP 2022 Master Sheet '!H25,'AWP 2022 Master Sheet '!L22:L147)</f>
        <v>1196322.25</v>
      </c>
      <c r="E5" s="147"/>
    </row>
    <row r="6" spans="1:7" ht="15" thickBot="1" x14ac:dyDescent="0.35">
      <c r="A6" s="146" t="s">
        <v>126</v>
      </c>
      <c r="B6" s="145"/>
      <c r="C6" s="324">
        <f>SUM(C3:C5)</f>
        <v>1761662.8367223861</v>
      </c>
      <c r="D6" s="324">
        <f>SUM(D3:D5)</f>
        <v>1761662.8367223861</v>
      </c>
      <c r="E6" s="144"/>
      <c r="G6" s="142">
        <f>C5-D5</f>
        <v>0</v>
      </c>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86FAC3-136A-4433-8B5D-F5F7A5A6A708}">
  <dimension ref="A1:R63"/>
  <sheetViews>
    <sheetView workbookViewId="0">
      <selection activeCell="K43" sqref="K43"/>
    </sheetView>
  </sheetViews>
  <sheetFormatPr defaultColWidth="9.21875" defaultRowHeight="14.4" x14ac:dyDescent="0.3"/>
  <cols>
    <col min="1" max="1" width="24.77734375" style="192" bestFit="1" customWidth="1"/>
    <col min="2" max="2" width="9.21875" style="194"/>
    <col min="3" max="3" width="17" style="193" customWidth="1"/>
    <col min="4" max="4" width="4.21875" style="192" customWidth="1"/>
    <col min="5" max="5" width="14.21875" style="192" bestFit="1" customWidth="1"/>
    <col min="6" max="6" width="10.21875" style="192" bestFit="1" customWidth="1"/>
    <col min="7" max="9" width="9.21875" style="192"/>
    <col min="10" max="10" width="11.5546875" style="193" customWidth="1"/>
    <col min="11" max="11" width="11.5546875" style="192" customWidth="1"/>
    <col min="12" max="12" width="12.5546875" style="192" bestFit="1" customWidth="1"/>
    <col min="13" max="13" width="10.5546875" style="192" customWidth="1"/>
    <col min="14" max="14" width="9.21875" style="192"/>
    <col min="15" max="15" width="9.77734375" style="192" customWidth="1"/>
    <col min="16" max="16" width="11.5546875" style="192" customWidth="1"/>
    <col min="17" max="17" width="11" style="192" customWidth="1"/>
    <col min="18" max="18" width="10.5546875" style="192" customWidth="1"/>
    <col min="19" max="16384" width="9.21875" style="192"/>
  </cols>
  <sheetData>
    <row r="1" spans="1:15" s="199" customFormat="1" x14ac:dyDescent="0.3">
      <c r="A1" s="199" t="s">
        <v>157</v>
      </c>
      <c r="B1" s="220"/>
      <c r="C1" s="201"/>
      <c r="J1" s="201"/>
    </row>
    <row r="2" spans="1:15" ht="16.2" x14ac:dyDescent="0.45">
      <c r="A2" s="231" t="s">
        <v>251</v>
      </c>
      <c r="C2" s="219" t="s">
        <v>156</v>
      </c>
    </row>
    <row r="3" spans="1:15" x14ac:dyDescent="0.3">
      <c r="A3" s="192" t="s">
        <v>155</v>
      </c>
      <c r="C3" s="218">
        <v>552110</v>
      </c>
      <c r="E3" s="572" t="s">
        <v>154</v>
      </c>
      <c r="F3" s="572"/>
      <c r="G3" s="572"/>
      <c r="H3" s="572"/>
      <c r="I3" s="572"/>
      <c r="K3" s="203"/>
      <c r="L3" s="193"/>
    </row>
    <row r="4" spans="1:15" ht="16.2" x14ac:dyDescent="0.45">
      <c r="A4" s="210" t="s">
        <v>300</v>
      </c>
      <c r="B4" s="232">
        <v>0.08</v>
      </c>
      <c r="C4" s="233">
        <f>C3*B4/(1+B4)</f>
        <v>40897.037037037036</v>
      </c>
      <c r="E4" s="217" t="s">
        <v>153</v>
      </c>
    </row>
    <row r="5" spans="1:15" x14ac:dyDescent="0.3">
      <c r="A5" s="192" t="s">
        <v>152</v>
      </c>
      <c r="C5" s="193">
        <f>C3-C4</f>
        <v>511212.96296296298</v>
      </c>
      <c r="E5" s="204">
        <f>C5*B4</f>
        <v>40897.037037037036</v>
      </c>
      <c r="F5" s="204">
        <f>C4-E5</f>
        <v>0</v>
      </c>
    </row>
    <row r="6" spans="1:15" x14ac:dyDescent="0.3">
      <c r="A6" s="216" t="s">
        <v>151</v>
      </c>
      <c r="E6" s="193">
        <f>C5/(1+B12)</f>
        <v>456440.14550264546</v>
      </c>
      <c r="G6" s="192" t="s">
        <v>150</v>
      </c>
      <c r="L6" s="143"/>
    </row>
    <row r="7" spans="1:15" x14ac:dyDescent="0.3">
      <c r="A7" s="210" t="s">
        <v>149</v>
      </c>
      <c r="B7" s="209">
        <v>0.03</v>
      </c>
      <c r="C7" s="208">
        <f>B7*$C$5/(1+$B$12)</f>
        <v>13693.204365079364</v>
      </c>
      <c r="E7" s="193">
        <f t="shared" ref="E7:E12" si="0">$E$6*B7</f>
        <v>13693.204365079364</v>
      </c>
      <c r="F7" s="204">
        <f t="shared" ref="F7:F12" si="1">C7-E7</f>
        <v>0</v>
      </c>
      <c r="G7" s="203">
        <f t="shared" ref="G7:G12" si="2">E7/$E$6</f>
        <v>0.03</v>
      </c>
      <c r="H7" s="202">
        <f t="shared" ref="H7:H12" si="3">B7-G7</f>
        <v>0</v>
      </c>
      <c r="K7" s="195"/>
    </row>
    <row r="8" spans="1:15" x14ac:dyDescent="0.3">
      <c r="A8" s="210" t="s">
        <v>148</v>
      </c>
      <c r="B8" s="209">
        <v>0.01</v>
      </c>
      <c r="C8" s="208">
        <f>B8*$C$5/(1+$B$12)</f>
        <v>4564.4014550264546</v>
      </c>
      <c r="E8" s="193">
        <f t="shared" si="0"/>
        <v>4564.4014550264546</v>
      </c>
      <c r="F8" s="204">
        <f t="shared" si="1"/>
        <v>0</v>
      </c>
      <c r="G8" s="203">
        <f t="shared" si="2"/>
        <v>0.01</v>
      </c>
      <c r="H8" s="202">
        <f t="shared" si="3"/>
        <v>0</v>
      </c>
      <c r="K8" s="195"/>
    </row>
    <row r="9" spans="1:15" x14ac:dyDescent="0.3">
      <c r="A9" s="210" t="s">
        <v>147</v>
      </c>
      <c r="B9" s="209">
        <v>0.01</v>
      </c>
      <c r="C9" s="208">
        <f>B9*$C$5/(1+$B$12)</f>
        <v>4564.4014550264546</v>
      </c>
      <c r="E9" s="193">
        <f t="shared" si="0"/>
        <v>4564.4014550264546</v>
      </c>
      <c r="F9" s="204">
        <f t="shared" si="1"/>
        <v>0</v>
      </c>
      <c r="G9" s="203">
        <f t="shared" si="2"/>
        <v>0.01</v>
      </c>
      <c r="H9" s="202">
        <f t="shared" si="3"/>
        <v>0</v>
      </c>
      <c r="K9" s="195"/>
    </row>
    <row r="10" spans="1:15" x14ac:dyDescent="0.3">
      <c r="A10" s="210" t="s">
        <v>146</v>
      </c>
      <c r="B10" s="209">
        <v>0.03</v>
      </c>
      <c r="C10" s="208">
        <f>B10*$C$5/(1+$B$12)</f>
        <v>13693.204365079364</v>
      </c>
      <c r="E10" s="193">
        <f t="shared" si="0"/>
        <v>13693.204365079364</v>
      </c>
      <c r="F10" s="204">
        <f t="shared" si="1"/>
        <v>0</v>
      </c>
      <c r="G10" s="203">
        <f t="shared" si="2"/>
        <v>0.03</v>
      </c>
      <c r="H10" s="202">
        <f t="shared" si="3"/>
        <v>0</v>
      </c>
      <c r="K10" s="195"/>
    </row>
    <row r="11" spans="1:15" x14ac:dyDescent="0.3">
      <c r="A11" s="210" t="s">
        <v>145</v>
      </c>
      <c r="B11" s="215">
        <v>0.04</v>
      </c>
      <c r="C11" s="214">
        <f>B11*$C$5/(1+$B$12)</f>
        <v>18257.605820105819</v>
      </c>
      <c r="E11" s="193">
        <f t="shared" si="0"/>
        <v>18257.605820105819</v>
      </c>
      <c r="F11" s="204">
        <f t="shared" si="1"/>
        <v>0</v>
      </c>
      <c r="G11" s="203">
        <f t="shared" si="2"/>
        <v>0.04</v>
      </c>
      <c r="H11" s="202">
        <f t="shared" si="3"/>
        <v>0</v>
      </c>
      <c r="K11" s="195"/>
    </row>
    <row r="12" spans="1:15" s="199" customFormat="1" x14ac:dyDescent="0.3">
      <c r="A12" s="213" t="s">
        <v>144</v>
      </c>
      <c r="B12" s="212">
        <f>SUM(B7:B11)</f>
        <v>0.12</v>
      </c>
      <c r="C12" s="211">
        <f>SUM(C7:C11)</f>
        <v>54772.817460317456</v>
      </c>
      <c r="E12" s="193">
        <f t="shared" si="0"/>
        <v>54772.817460317456</v>
      </c>
      <c r="F12" s="204">
        <f t="shared" si="1"/>
        <v>0</v>
      </c>
      <c r="G12" s="203">
        <f t="shared" si="2"/>
        <v>0.12</v>
      </c>
      <c r="H12" s="202">
        <f t="shared" si="3"/>
        <v>0</v>
      </c>
      <c r="J12" s="201"/>
      <c r="K12" s="201"/>
      <c r="O12" s="200"/>
    </row>
    <row r="13" spans="1:15" s="199" customFormat="1" x14ac:dyDescent="0.3">
      <c r="A13" s="234" t="s">
        <v>143</v>
      </c>
      <c r="B13" s="235"/>
      <c r="C13" s="236"/>
      <c r="E13" s="193"/>
      <c r="F13" s="204"/>
      <c r="G13" s="203"/>
      <c r="H13" s="202"/>
      <c r="J13" s="201"/>
      <c r="K13" s="201"/>
      <c r="O13" s="200"/>
    </row>
    <row r="14" spans="1:15" s="199" customFormat="1" x14ac:dyDescent="0.3">
      <c r="A14" s="210" t="s">
        <v>142</v>
      </c>
      <c r="B14" s="209">
        <v>0.7</v>
      </c>
      <c r="C14" s="208">
        <f>C12*B14</f>
        <v>38340.972222222219</v>
      </c>
      <c r="E14" s="193"/>
      <c r="F14" s="204"/>
      <c r="G14" s="203"/>
      <c r="H14" s="202"/>
      <c r="J14" s="201"/>
      <c r="K14" s="201"/>
      <c r="O14" s="200"/>
    </row>
    <row r="15" spans="1:15" s="199" customFormat="1" x14ac:dyDescent="0.3">
      <c r="A15" s="207" t="s">
        <v>141</v>
      </c>
      <c r="B15" s="206">
        <v>0.3</v>
      </c>
      <c r="C15" s="205">
        <f>C12*B15</f>
        <v>16431.845238095237</v>
      </c>
      <c r="E15" s="193"/>
      <c r="F15" s="204"/>
      <c r="G15" s="203"/>
      <c r="H15" s="202"/>
      <c r="J15" s="201"/>
      <c r="K15" s="201"/>
      <c r="O15" s="200"/>
    </row>
    <row r="16" spans="1:15" s="199" customFormat="1" x14ac:dyDescent="0.3">
      <c r="A16" s="234"/>
      <c r="B16" s="235" t="s">
        <v>62</v>
      </c>
      <c r="C16" s="236">
        <f>SUM(C14:C15)</f>
        <v>54772.817460317456</v>
      </c>
      <c r="E16" s="237">
        <f>C16+C18+C4</f>
        <v>552110</v>
      </c>
      <c r="F16" s="204" t="s">
        <v>140</v>
      </c>
      <c r="G16" s="203"/>
      <c r="H16" s="202"/>
      <c r="J16" s="201"/>
      <c r="K16" s="201"/>
      <c r="O16" s="200"/>
    </row>
    <row r="18" spans="1:18" x14ac:dyDescent="0.3">
      <c r="A18" s="198" t="s">
        <v>139</v>
      </c>
      <c r="B18" s="197"/>
      <c r="C18" s="196">
        <f>C5-C12</f>
        <v>456440.14550264552</v>
      </c>
      <c r="M18" s="195"/>
      <c r="P18" s="195"/>
      <c r="Q18" s="195"/>
      <c r="R18" s="195"/>
    </row>
    <row r="19" spans="1:18" x14ac:dyDescent="0.3">
      <c r="M19" s="195"/>
      <c r="P19" s="195"/>
      <c r="Q19" s="195"/>
      <c r="R19" s="195"/>
    </row>
    <row r="25" spans="1:18" x14ac:dyDescent="0.3">
      <c r="A25" s="199" t="s">
        <v>157</v>
      </c>
      <c r="B25" s="220"/>
      <c r="C25" s="201"/>
      <c r="D25" s="199"/>
      <c r="E25" s="199"/>
      <c r="F25" s="199"/>
      <c r="G25" s="199"/>
      <c r="H25" s="199"/>
      <c r="I25" s="199"/>
    </row>
    <row r="26" spans="1:18" ht="16.2" x14ac:dyDescent="0.45">
      <c r="A26" s="231" t="s">
        <v>235</v>
      </c>
      <c r="C26" s="219" t="s">
        <v>156</v>
      </c>
    </row>
    <row r="27" spans="1:18" x14ac:dyDescent="0.3">
      <c r="A27" s="192" t="s">
        <v>155</v>
      </c>
      <c r="C27" s="218">
        <v>248003.59</v>
      </c>
      <c r="E27" s="572" t="s">
        <v>154</v>
      </c>
      <c r="F27" s="572"/>
      <c r="G27" s="572"/>
      <c r="H27" s="572"/>
      <c r="I27" s="572"/>
    </row>
    <row r="28" spans="1:18" ht="16.2" x14ac:dyDescent="0.45">
      <c r="A28" s="210" t="s">
        <v>300</v>
      </c>
      <c r="B28" s="232">
        <v>0.08</v>
      </c>
      <c r="C28" s="233">
        <f>C27*B28/(1+B28)</f>
        <v>18370.636296296296</v>
      </c>
      <c r="E28" s="217" t="s">
        <v>153</v>
      </c>
    </row>
    <row r="29" spans="1:18" x14ac:dyDescent="0.3">
      <c r="A29" s="192" t="s">
        <v>152</v>
      </c>
      <c r="C29" s="193">
        <f>C27-C28</f>
        <v>229632.95370370371</v>
      </c>
      <c r="E29" s="204">
        <f>C29*B28</f>
        <v>18370.636296296296</v>
      </c>
      <c r="F29" s="204">
        <f>C28-E29</f>
        <v>0</v>
      </c>
    </row>
    <row r="30" spans="1:18" x14ac:dyDescent="0.3">
      <c r="A30" s="216" t="s">
        <v>151</v>
      </c>
      <c r="E30" s="193">
        <f>C29/(1+B36)</f>
        <v>203215.00327761393</v>
      </c>
      <c r="G30" s="192" t="s">
        <v>150</v>
      </c>
    </row>
    <row r="31" spans="1:18" x14ac:dyDescent="0.3">
      <c r="A31" s="210" t="s">
        <v>149</v>
      </c>
      <c r="B31" s="209">
        <v>0.04</v>
      </c>
      <c r="C31" s="208">
        <f>B31*$C29/(1+$B$36)</f>
        <v>8128.6001311045566</v>
      </c>
      <c r="E31" s="193">
        <f t="shared" ref="E31:E36" si="4">$E$30*B31</f>
        <v>8128.6001311045575</v>
      </c>
      <c r="F31" s="204">
        <f>C31-E31</f>
        <v>0</v>
      </c>
      <c r="G31" s="203">
        <f t="shared" ref="G31:G36" si="5">E31/$E$30</f>
        <v>0.04</v>
      </c>
      <c r="H31" s="202">
        <f t="shared" ref="H31:H36" si="6">B31-G31</f>
        <v>0</v>
      </c>
    </row>
    <row r="32" spans="1:18" x14ac:dyDescent="0.3">
      <c r="A32" s="210" t="s">
        <v>148</v>
      </c>
      <c r="B32" s="209">
        <v>0.01</v>
      </c>
      <c r="C32" s="208">
        <f>B32*$C$29/(1+$B$36)</f>
        <v>2032.1500327761391</v>
      </c>
      <c r="E32" s="193">
        <f t="shared" si="4"/>
        <v>2032.1500327761394</v>
      </c>
      <c r="F32" s="204">
        <f t="shared" ref="F32:F36" si="7">C32-E32</f>
        <v>0</v>
      </c>
      <c r="G32" s="203">
        <f t="shared" si="5"/>
        <v>0.01</v>
      </c>
      <c r="H32" s="202">
        <f t="shared" si="6"/>
        <v>0</v>
      </c>
    </row>
    <row r="33" spans="1:11" x14ac:dyDescent="0.3">
      <c r="A33" s="210" t="s">
        <v>147</v>
      </c>
      <c r="B33" s="209">
        <v>0.01</v>
      </c>
      <c r="C33" s="208">
        <f>B33*$C$29/(1+$B$36)</f>
        <v>2032.1500327761391</v>
      </c>
      <c r="E33" s="193">
        <f t="shared" si="4"/>
        <v>2032.1500327761394</v>
      </c>
      <c r="F33" s="204">
        <f t="shared" si="7"/>
        <v>0</v>
      </c>
      <c r="G33" s="203">
        <f t="shared" si="5"/>
        <v>0.01</v>
      </c>
      <c r="H33" s="202">
        <f t="shared" si="6"/>
        <v>0</v>
      </c>
    </row>
    <row r="34" spans="1:11" x14ac:dyDescent="0.3">
      <c r="A34" s="210" t="s">
        <v>146</v>
      </c>
      <c r="B34" s="209">
        <v>0.03</v>
      </c>
      <c r="C34" s="208">
        <f>B34*$C$29/(1+$B$36)</f>
        <v>6096.450098328417</v>
      </c>
      <c r="E34" s="193">
        <f t="shared" si="4"/>
        <v>6096.4500983284179</v>
      </c>
      <c r="F34" s="204">
        <f t="shared" si="7"/>
        <v>0</v>
      </c>
      <c r="G34" s="203">
        <f t="shared" si="5"/>
        <v>0.03</v>
      </c>
      <c r="H34" s="202">
        <f t="shared" si="6"/>
        <v>0</v>
      </c>
    </row>
    <row r="35" spans="1:11" x14ac:dyDescent="0.3">
      <c r="A35" s="210" t="s">
        <v>145</v>
      </c>
      <c r="B35" s="215">
        <v>0.04</v>
      </c>
      <c r="C35" s="214">
        <f>B35*$C$29/(1+$B$36)</f>
        <v>8128.6001311045566</v>
      </c>
      <c r="E35" s="193">
        <f t="shared" si="4"/>
        <v>8128.6001311045575</v>
      </c>
      <c r="F35" s="204">
        <f t="shared" si="7"/>
        <v>0</v>
      </c>
      <c r="G35" s="203">
        <f t="shared" si="5"/>
        <v>0.04</v>
      </c>
      <c r="H35" s="202">
        <f t="shared" si="6"/>
        <v>0</v>
      </c>
    </row>
    <row r="36" spans="1:11" x14ac:dyDescent="0.3">
      <c r="A36" s="213" t="s">
        <v>144</v>
      </c>
      <c r="B36" s="212">
        <f>SUM(B31:B35)</f>
        <v>0.13</v>
      </c>
      <c r="C36" s="211">
        <f>SUM(C31:C35)</f>
        <v>26417.95042608981</v>
      </c>
      <c r="D36" s="199"/>
      <c r="E36" s="193">
        <f t="shared" si="4"/>
        <v>26417.95042608981</v>
      </c>
      <c r="F36" s="204">
        <f t="shared" si="7"/>
        <v>0</v>
      </c>
      <c r="G36" s="203">
        <f t="shared" si="5"/>
        <v>0.13</v>
      </c>
      <c r="H36" s="202">
        <f t="shared" si="6"/>
        <v>0</v>
      </c>
      <c r="I36" s="199"/>
    </row>
    <row r="37" spans="1:11" x14ac:dyDescent="0.3">
      <c r="A37" s="234" t="s">
        <v>143</v>
      </c>
      <c r="B37" s="235"/>
      <c r="C37" s="236"/>
      <c r="D37" s="199"/>
      <c r="E37" s="193"/>
      <c r="F37" s="204"/>
      <c r="G37" s="203"/>
      <c r="H37" s="202"/>
      <c r="I37" s="199"/>
    </row>
    <row r="38" spans="1:11" x14ac:dyDescent="0.3">
      <c r="A38" s="210" t="s">
        <v>142</v>
      </c>
      <c r="B38" s="209">
        <v>0.7</v>
      </c>
      <c r="C38" s="208">
        <f>C36*B38</f>
        <v>18492.565298262867</v>
      </c>
      <c r="D38" s="199"/>
      <c r="E38" s="193"/>
      <c r="F38" s="204"/>
      <c r="G38" s="203"/>
      <c r="H38" s="202"/>
      <c r="I38" s="199"/>
    </row>
    <row r="39" spans="1:11" x14ac:dyDescent="0.3">
      <c r="A39" s="207" t="s">
        <v>141</v>
      </c>
      <c r="B39" s="206">
        <v>0.3</v>
      </c>
      <c r="C39" s="205">
        <f>C36*B39</f>
        <v>7925.3851278269431</v>
      </c>
      <c r="D39" s="199"/>
      <c r="E39" s="193"/>
      <c r="F39" s="204"/>
      <c r="G39" s="203"/>
      <c r="H39" s="202"/>
      <c r="I39" s="199"/>
      <c r="K39" s="195">
        <f>C38+C59</f>
        <v>22360.065298262867</v>
      </c>
    </row>
    <row r="40" spans="1:11" x14ac:dyDescent="0.3">
      <c r="A40" s="234"/>
      <c r="B40" s="235" t="s">
        <v>62</v>
      </c>
      <c r="C40" s="236">
        <f>SUM(C38:C39)</f>
        <v>26417.95042608981</v>
      </c>
      <c r="D40" s="199"/>
      <c r="E40" s="237">
        <f>C40+C42+C28</f>
        <v>248003.59</v>
      </c>
      <c r="F40" s="204" t="s">
        <v>140</v>
      </c>
      <c r="G40" s="203"/>
      <c r="H40" s="202"/>
      <c r="I40" s="199"/>
    </row>
    <row r="42" spans="1:11" x14ac:dyDescent="0.3">
      <c r="A42" s="198" t="s">
        <v>139</v>
      </c>
      <c r="B42" s="197"/>
      <c r="C42" s="196">
        <f>C29-C36</f>
        <v>203215.0032776139</v>
      </c>
      <c r="K42" s="195">
        <f>C39+C60</f>
        <v>9582.8851278269431</v>
      </c>
    </row>
    <row r="46" spans="1:11" x14ac:dyDescent="0.3">
      <c r="A46" s="199" t="s">
        <v>157</v>
      </c>
      <c r="B46" s="220"/>
      <c r="C46" s="201"/>
      <c r="D46" s="199"/>
      <c r="E46" s="199"/>
      <c r="F46" s="199"/>
      <c r="G46" s="199"/>
      <c r="H46" s="199"/>
      <c r="I46" s="199"/>
    </row>
    <row r="47" spans="1:11" ht="16.2" x14ac:dyDescent="0.45">
      <c r="A47" s="231" t="s">
        <v>235</v>
      </c>
      <c r="C47" s="219" t="s">
        <v>156</v>
      </c>
    </row>
    <row r="48" spans="1:11" x14ac:dyDescent="0.3">
      <c r="A48" s="192" t="s">
        <v>155</v>
      </c>
      <c r="C48" s="218">
        <v>51867</v>
      </c>
      <c r="E48" s="572" t="s">
        <v>154</v>
      </c>
      <c r="F48" s="572"/>
      <c r="G48" s="572"/>
      <c r="H48" s="572"/>
      <c r="I48" s="572"/>
    </row>
    <row r="49" spans="1:9" ht="16.2" x14ac:dyDescent="0.45">
      <c r="A49" s="210" t="s">
        <v>300</v>
      </c>
      <c r="B49" s="232">
        <v>0.08</v>
      </c>
      <c r="C49" s="233">
        <f>C48*B49/(1+B49)</f>
        <v>3841.9999999999995</v>
      </c>
      <c r="E49" s="217" t="s">
        <v>153</v>
      </c>
    </row>
    <row r="50" spans="1:9" x14ac:dyDescent="0.3">
      <c r="A50" s="192" t="s">
        <v>152</v>
      </c>
      <c r="C50" s="193">
        <f>C48-C49</f>
        <v>48025</v>
      </c>
      <c r="E50" s="204">
        <f>C50*B49</f>
        <v>3842</v>
      </c>
      <c r="F50" s="204">
        <f>C49-E50</f>
        <v>0</v>
      </c>
    </row>
    <row r="51" spans="1:9" x14ac:dyDescent="0.3">
      <c r="A51" s="216" t="s">
        <v>151</v>
      </c>
      <c r="E51" s="193">
        <f>C50/(1+B57)</f>
        <v>42500.000000000007</v>
      </c>
      <c r="G51" s="192" t="s">
        <v>150</v>
      </c>
    </row>
    <row r="52" spans="1:9" x14ac:dyDescent="0.3">
      <c r="A52" s="210" t="s">
        <v>149</v>
      </c>
      <c r="B52" s="209">
        <v>0.04</v>
      </c>
      <c r="C52" s="208">
        <f>B52*$C50/(1+$B$36)</f>
        <v>1700.0000000000002</v>
      </c>
      <c r="E52" s="193">
        <f t="shared" ref="E52:E57" si="8">$E$51*B52</f>
        <v>1700.0000000000002</v>
      </c>
      <c r="F52" s="204">
        <f>C52-E52</f>
        <v>0</v>
      </c>
      <c r="G52" s="203">
        <f t="shared" ref="G52:G57" si="9">E52/$E$51</f>
        <v>0.04</v>
      </c>
      <c r="H52" s="202">
        <f t="shared" ref="H52:H57" si="10">B52-G52</f>
        <v>0</v>
      </c>
    </row>
    <row r="53" spans="1:9" x14ac:dyDescent="0.3">
      <c r="A53" s="210" t="s">
        <v>148</v>
      </c>
      <c r="B53" s="209">
        <v>0.01</v>
      </c>
      <c r="C53" s="208">
        <f>B53*$C$50/(1+$B$36)</f>
        <v>425.00000000000006</v>
      </c>
      <c r="E53" s="193">
        <f t="shared" si="8"/>
        <v>425.00000000000006</v>
      </c>
      <c r="F53" s="204">
        <f t="shared" ref="F53:F57" si="11">C53-E53</f>
        <v>0</v>
      </c>
      <c r="G53" s="203">
        <f t="shared" si="9"/>
        <v>0.01</v>
      </c>
      <c r="H53" s="202">
        <f t="shared" si="10"/>
        <v>0</v>
      </c>
    </row>
    <row r="54" spans="1:9" x14ac:dyDescent="0.3">
      <c r="A54" s="210" t="s">
        <v>147</v>
      </c>
      <c r="B54" s="209">
        <v>0.01</v>
      </c>
      <c r="C54" s="208">
        <f>B54*$C$50/(1+$B$36)</f>
        <v>425.00000000000006</v>
      </c>
      <c r="E54" s="193">
        <f t="shared" si="8"/>
        <v>425.00000000000006</v>
      </c>
      <c r="F54" s="204">
        <f t="shared" si="11"/>
        <v>0</v>
      </c>
      <c r="G54" s="203">
        <f t="shared" si="9"/>
        <v>0.01</v>
      </c>
      <c r="H54" s="202">
        <f t="shared" si="10"/>
        <v>0</v>
      </c>
    </row>
    <row r="55" spans="1:9" x14ac:dyDescent="0.3">
      <c r="A55" s="210" t="s">
        <v>146</v>
      </c>
      <c r="B55" s="209">
        <v>0.03</v>
      </c>
      <c r="C55" s="208">
        <f>B55*$C$50/(1+$B$36)</f>
        <v>1275.0000000000002</v>
      </c>
      <c r="E55" s="193">
        <f t="shared" si="8"/>
        <v>1275.0000000000002</v>
      </c>
      <c r="F55" s="204">
        <f t="shared" si="11"/>
        <v>0</v>
      </c>
      <c r="G55" s="203">
        <f t="shared" si="9"/>
        <v>0.03</v>
      </c>
      <c r="H55" s="202">
        <f t="shared" si="10"/>
        <v>0</v>
      </c>
    </row>
    <row r="56" spans="1:9" x14ac:dyDescent="0.3">
      <c r="A56" s="210" t="s">
        <v>145</v>
      </c>
      <c r="B56" s="215">
        <v>0.04</v>
      </c>
      <c r="C56" s="214">
        <f>B56*$C$50/(1+$B$36)</f>
        <v>1700.0000000000002</v>
      </c>
      <c r="E56" s="193">
        <f t="shared" si="8"/>
        <v>1700.0000000000002</v>
      </c>
      <c r="F56" s="204">
        <f t="shared" si="11"/>
        <v>0</v>
      </c>
      <c r="G56" s="203">
        <f t="shared" si="9"/>
        <v>0.04</v>
      </c>
      <c r="H56" s="202">
        <f t="shared" si="10"/>
        <v>0</v>
      </c>
    </row>
    <row r="57" spans="1:9" x14ac:dyDescent="0.3">
      <c r="A57" s="213" t="s">
        <v>144</v>
      </c>
      <c r="B57" s="212">
        <f>SUM(B52:B56)</f>
        <v>0.13</v>
      </c>
      <c r="C57" s="211">
        <f>SUM(C52:C56)</f>
        <v>5525.0000000000009</v>
      </c>
      <c r="D57" s="199"/>
      <c r="E57" s="193">
        <f t="shared" si="8"/>
        <v>5525.0000000000009</v>
      </c>
      <c r="F57" s="204">
        <f t="shared" si="11"/>
        <v>0</v>
      </c>
      <c r="G57" s="203">
        <f t="shared" si="9"/>
        <v>0.13</v>
      </c>
      <c r="H57" s="202">
        <f t="shared" si="10"/>
        <v>0</v>
      </c>
      <c r="I57" s="199"/>
    </row>
    <row r="58" spans="1:9" x14ac:dyDescent="0.3">
      <c r="A58" s="234" t="s">
        <v>143</v>
      </c>
      <c r="B58" s="235"/>
      <c r="C58" s="236"/>
      <c r="D58" s="199"/>
      <c r="E58" s="193"/>
      <c r="F58" s="204"/>
      <c r="G58" s="203"/>
      <c r="H58" s="202"/>
      <c r="I58" s="199"/>
    </row>
    <row r="59" spans="1:9" x14ac:dyDescent="0.3">
      <c r="A59" s="210" t="s">
        <v>142</v>
      </c>
      <c r="B59" s="209">
        <v>0.7</v>
      </c>
      <c r="C59" s="208">
        <f>C57*B59</f>
        <v>3867.5000000000005</v>
      </c>
      <c r="D59" s="199"/>
      <c r="E59" s="193"/>
      <c r="F59" s="204"/>
      <c r="G59" s="203"/>
      <c r="H59" s="202"/>
      <c r="I59" s="199"/>
    </row>
    <row r="60" spans="1:9" x14ac:dyDescent="0.3">
      <c r="A60" s="207" t="s">
        <v>141</v>
      </c>
      <c r="B60" s="206">
        <v>0.3</v>
      </c>
      <c r="C60" s="205">
        <f>C57*B60</f>
        <v>1657.5000000000002</v>
      </c>
      <c r="D60" s="199"/>
      <c r="E60" s="193"/>
      <c r="F60" s="204"/>
      <c r="G60" s="203"/>
      <c r="H60" s="202"/>
      <c r="I60" s="199"/>
    </row>
    <row r="61" spans="1:9" x14ac:dyDescent="0.3">
      <c r="A61" s="234"/>
      <c r="B61" s="235" t="s">
        <v>62</v>
      </c>
      <c r="C61" s="236">
        <f>SUM(C59:C60)</f>
        <v>5525.0000000000009</v>
      </c>
      <c r="D61" s="199"/>
      <c r="E61" s="237">
        <f>C61+C63+C49</f>
        <v>51867</v>
      </c>
      <c r="F61" s="204" t="s">
        <v>140</v>
      </c>
      <c r="G61" s="203"/>
      <c r="H61" s="202"/>
      <c r="I61" s="199"/>
    </row>
    <row r="63" spans="1:9" x14ac:dyDescent="0.3">
      <c r="A63" s="198" t="s">
        <v>139</v>
      </c>
      <c r="B63" s="197"/>
      <c r="C63" s="196">
        <f>C50-C57</f>
        <v>42500</v>
      </c>
    </row>
  </sheetData>
  <mergeCells count="3">
    <mergeCell ref="E3:I3"/>
    <mergeCell ref="E27:I27"/>
    <mergeCell ref="E48:I48"/>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UNDPDocumentCategoryTaxHTField0 xmlns="1ed4137b-41b2-488b-8250-6d369ec27664">
      <Terms xmlns="http://schemas.microsoft.com/office/infopath/2007/PartnerControls"/>
    </UNDPDocumentCategoryTaxHTField0>
    <b6db62fdefd74bd188b0c1cc54de5bcf xmlns="1ed4137b-41b2-488b-8250-6d369ec27664">
      <Terms xmlns="http://schemas.microsoft.com/office/infopath/2007/PartnerControls"/>
    </b6db62fdefd74bd188b0c1cc54de5bcf>
    <UndpDocFormat xmlns="1ed4137b-41b2-488b-8250-6d369ec27664" xsi:nil="true"/>
    <UNDPPublishedDate xmlns="f1161f5b-24a3-4c2d-bc81-44cb9325e8ee">2022-11-02T12:00:00+00:00</UNDPPublishedDate>
    <UNDPCountryTaxHTField0 xmlns="1ed4137b-41b2-488b-8250-6d369ec27664">
      <Terms xmlns="http://schemas.microsoft.com/office/infopath/2007/PartnerControls">
        <TermInfo xmlns="http://schemas.microsoft.com/office/infopath/2007/PartnerControls">
          <TermName xmlns="http://schemas.microsoft.com/office/infopath/2007/PartnerControls">Countries</TermName>
          <TermId xmlns="http://schemas.microsoft.com/office/infopath/2007/PartnerControls">2f9ec5a1-3eec-45d6-8645-ed5d87180aba</TermId>
        </TermInfo>
      </Terms>
    </UNDPCountryTaxHTField0>
    <UndpOUCode xmlns="1ed4137b-41b2-488b-8250-6d369ec27664" xsi:nil="true"/>
    <PDC_x0020_Document_x0020_Category xmlns="f1161f5b-24a3-4c2d-bc81-44cb9325e8ee">Project</PDC_x0020_Document_x0020_Category>
    <UNDPSummary xmlns="f1161f5b-24a3-4c2d-bc81-44cb9325e8ee" xsi:nil="true"/>
    <UndpDocTypeMMTaxHTField0 xmlns="1ed4137b-41b2-488b-8250-6d369ec27664">
      <Terms xmlns="http://schemas.microsoft.com/office/infopath/2007/PartnerControls"/>
    </UndpDocTypeMMTaxHTField0>
    <UNDPFocusAreasTaxHTField0 xmlns="1ed4137b-41b2-488b-8250-6d369ec27664">
      <Terms xmlns="http://schemas.microsoft.com/office/infopath/2007/PartnerControls">
        <TermInfo xmlns="http://schemas.microsoft.com/office/infopath/2007/PartnerControls">
          <TermName xmlns="http://schemas.microsoft.com/office/infopath/2007/PartnerControls">Projects</TermName>
          <TermId xmlns="http://schemas.microsoft.com/office/infopath/2007/PartnerControls">5a938f3e-b5a4-495e-a088-c020b8c0a099</TermId>
        </TermInfo>
      </Terms>
    </UNDPFocusAreasTaxHTField0>
    <idff2b682fce4d0680503cd9036a3260 xmlns="f1161f5b-24a3-4c2d-bc81-44cb9325e8ee">
      <Terms xmlns="http://schemas.microsoft.com/office/infopath/2007/PartnerControls">
        <TermInfo xmlns="http://schemas.microsoft.com/office/infopath/2007/PartnerControls">
          <TermName xmlns="http://schemas.microsoft.com/office/infopath/2007/PartnerControls">Annual/Multi-Year Workplan</TermName>
          <TermId xmlns="http://schemas.microsoft.com/office/infopath/2007/PartnerControls">32cd623a-3734-435b-a6ba-7b0d4a2fa8e7</TermId>
        </TermInfo>
      </Terms>
    </idff2b682fce4d0680503cd9036a3260>
    <o4086b1782a74105bb5269035bccc8e9 xmlns="f1161f5b-24a3-4c2d-bc81-44cb9325e8ee">
      <Terms xmlns="http://schemas.microsoft.com/office/infopath/2007/PartnerControls">
        <TermInfo xmlns="http://schemas.microsoft.com/office/infopath/2007/PartnerControls">
          <TermName xmlns="http://schemas.microsoft.com/office/infopath/2007/PartnerControls">Draft</TermName>
          <TermId xmlns="http://schemas.microsoft.com/office/infopath/2007/PartnerControls">121d40a5-e62e-4d42-82e4-d6d12003de0a</TermId>
        </TermInfo>
      </Terms>
    </o4086b1782a74105bb5269035bccc8e9>
    <_Publisher xmlns="http://schemas.microsoft.com/sharepoint/v3/fields" xsi:nil="true"/>
    <UNDPPOPPFunctionalArea xmlns="f1161f5b-24a3-4c2d-bc81-44cb9325e8ee">Programme and Project</UNDPPOPPFunctionalArea>
    <Document_x0020_Coverage_x0020_Period_x0020_Start_x0020_Date xmlns="f1161f5b-24a3-4c2d-bc81-44cb9325e8ee">2022-01-01T05:00:00+00:00</Document_x0020_Coverage_x0020_Period_x0020_Start_x0020_Date>
    <Document_x0020_Coverage_x0020_Period_x0020_End_x0020_Date xmlns="f1161f5b-24a3-4c2d-bc81-44cb9325e8ee">2022-12-31T05:00:00+00:00</Document_x0020_Coverage_x0020_Period_x0020_End_x0020_Date>
    <Project_x0020_Number xmlns="f1161f5b-24a3-4c2d-bc81-44cb9325e8ee" xsi:nil="true"/>
    <Project_x0020_Manager xmlns="f1161f5b-24a3-4c2d-bc81-44cb9325e8ee" xsi:nil="true"/>
    <TaxCatchAll xmlns="1ed4137b-41b2-488b-8250-6d369ec27664">
      <Value>1120</Value>
      <Value>386</Value>
      <Value>1114</Value>
      <Value>1113</Value>
      <Value>763</Value>
      <Value>1</Value>
    </TaxCatchAll>
    <c4e2ab2cc9354bbf9064eeb465a566ea xmlns="1ed4137b-41b2-488b-8250-6d369ec27664">
      <Terms xmlns="http://schemas.microsoft.com/office/infopath/2007/PartnerControls"/>
    </c4e2ab2cc9354bbf9064eeb465a566ea>
    <UndpProjectNo xmlns="1ed4137b-41b2-488b-8250-6d369ec27664">00125664</UndpProjectNo>
    <UndpDocStatus xmlns="1ed4137b-41b2-488b-8250-6d369ec27664">Reviewed</UndpDocStatus>
    <Outcome1 xmlns="f1161f5b-24a3-4c2d-bc81-44cb9325e8ee">00119970</Outcome1>
    <UndpClassificationLevel xmlns="1ed4137b-41b2-488b-8250-6d369ec27664">Public</UndpClassificationLevel>
    <UndpIsTemplate xmlns="1ed4137b-41b2-488b-8250-6d369ec27664">No</UndpIsTemplate>
    <UndpDocID xmlns="1ed4137b-41b2-488b-8250-6d369ec27664" xsi:nil="true"/>
    <UN_x0020_LanguagesTaxHTField0 xmlns="1ed4137b-41b2-488b-8250-6d369ec27664">
      <Terms xmlns="http://schemas.microsoft.com/office/infopath/2007/PartnerControls">
        <TermInfo xmlns="http://schemas.microsoft.com/office/infopath/2007/PartnerControls">
          <TermName xmlns="http://schemas.microsoft.com/office/infopath/2007/PartnerControls">English</TermName>
          <TermId xmlns="http://schemas.microsoft.com/office/infopath/2007/PartnerControls">7f98b732-4b5b-4b70-ba90-a0eff09b5d2d</TermId>
        </TermInfo>
      </Terms>
    </UN_x0020_LanguagesTaxHTField0>
    <gc6531b704974d528487414686b72f6f xmlns="f1161f5b-24a3-4c2d-bc81-44cb9325e8ee">
      <Terms xmlns="http://schemas.microsoft.com/office/infopath/2007/PartnerControls">
        <TermInfo xmlns="http://schemas.microsoft.com/office/infopath/2007/PartnerControls">
          <TermName xmlns="http://schemas.microsoft.com/office/infopath/2007/PartnerControls">SOM</TermName>
          <TermId xmlns="http://schemas.microsoft.com/office/infopath/2007/PartnerControls">cdea0762-6493-4acc-bf3b-f5b75277c37e</TermId>
        </TermInfo>
      </Terms>
    </gc6531b704974d528487414686b72f6f>
    <_dlc_DocId xmlns="f1161f5b-24a3-4c2d-bc81-44cb9325e8ee">ATLASPDC-4-165970</_dlc_DocId>
    <_dlc_DocIdUrl xmlns="f1161f5b-24a3-4c2d-bc81-44cb9325e8ee">
      <Url>https://info.undp.org/docs/pdc/_layouts/DocIdRedir.aspx?ID=ATLASPDC-4-165970</Url>
      <Description>ATLASPDC-4-165970</Description>
    </_dlc_DocIdUrl>
    <LikesCount xmlns="http://schemas.microsoft.com/sharepoint/v3" xsi:nil="true"/>
    <Ratings xmlns="http://schemas.microsoft.com/sharepoint/v3" xsi:nil="true"/>
    <LikedBy xmlns="http://schemas.microsoft.com/sharepoint/v3">
      <UserInfo>
        <DisplayName/>
        <AccountId xsi:nil="true"/>
        <AccountType/>
      </UserInfo>
    </LikedBy>
    <RatedBy xmlns="http://schemas.microsoft.com/sharepoint/v3">
      <UserInfo>
        <DisplayName/>
        <AccountId xsi:nil="true"/>
        <AccountType/>
      </UserInfo>
    </RatedBy>
  </documentManagement>
</p:properties>
</file>

<file path=customXml/item3.xml><?xml version="1.0" encoding="utf-8"?>
<ct:contentTypeSchema xmlns:ct="http://schemas.microsoft.com/office/2006/metadata/contentType" xmlns:ma="http://schemas.microsoft.com/office/2006/metadata/properties/metaAttributes" ct:_="" ma:_="" ma:contentTypeName="UNDP Programme Document" ma:contentTypeID="0x010100F075C04BA242A84ABD3293E3AD35CDA400AB50428DC784B44FAACCAA5FAE40C0590045B5E632B552204ABF0E616DD66BDA0F" ma:contentTypeVersion="73" ma:contentTypeDescription="" ma:contentTypeScope="" ma:versionID="9de00a5f5954494ae107930a66ca92e2">
  <xsd:schema xmlns:xsd="http://www.w3.org/2001/XMLSchema" xmlns:xs="http://www.w3.org/2001/XMLSchema" xmlns:p="http://schemas.microsoft.com/office/2006/metadata/properties" xmlns:ns1="http://schemas.microsoft.com/sharepoint/v3" xmlns:ns2="http://schemas.microsoft.com/sharepoint/v3/fields" xmlns:ns3="1ed4137b-41b2-488b-8250-6d369ec27664" xmlns:ns4="f1161f5b-24a3-4c2d-bc81-44cb9325e8ee" targetNamespace="http://schemas.microsoft.com/office/2006/metadata/properties" ma:root="true" ma:fieldsID="074a45cdc06b655c19533db1d6232777" ns1:_="" ns2:_="" ns3:_="" ns4:_="">
    <xsd:import namespace="http://schemas.microsoft.com/sharepoint/v3"/>
    <xsd:import namespace="http://schemas.microsoft.com/sharepoint/v3/fields"/>
    <xsd:import namespace="1ed4137b-41b2-488b-8250-6d369ec27664"/>
    <xsd:import namespace="f1161f5b-24a3-4c2d-bc81-44cb9325e8ee"/>
    <xsd:element name="properties">
      <xsd:complexType>
        <xsd:sequence>
          <xsd:element name="documentManagement">
            <xsd:complexType>
              <xsd:all>
                <xsd:element ref="ns3:UndpClassificationLevel" minOccurs="0"/>
                <xsd:element ref="ns4:UNDPPOPPFunctionalArea" minOccurs="0"/>
                <xsd:element ref="ns3:UndpProjectNo" minOccurs="0"/>
                <xsd:element ref="ns4:Outcome1" minOccurs="0"/>
                <xsd:element ref="ns3:UndpDocStatus" minOccurs="0"/>
                <xsd:element ref="ns3:UndpOUCode" minOccurs="0"/>
                <xsd:element ref="ns3:UndpDocFormat" minOccurs="0"/>
                <xsd:element ref="ns3:UndpDocID" minOccurs="0"/>
                <xsd:element ref="ns4:PDC_x0020_Document_x0020_Category" minOccurs="0"/>
                <xsd:element ref="ns4:UNDPPublishedDate" minOccurs="0"/>
                <xsd:element ref="ns4:UNDPSummary" minOccurs="0"/>
                <xsd:element ref="ns3:TaxCatchAll" minOccurs="0"/>
                <xsd:element ref="ns3:TaxCatchAllLabel" minOccurs="0"/>
                <xsd:element ref="ns3:UndpDocTypeMMTaxHTField0" minOccurs="0"/>
                <xsd:element ref="ns3:UNDPCountryTaxHTField0" minOccurs="0"/>
                <xsd:element ref="ns3:UNDPDocumentCategoryTaxHTField0" minOccurs="0"/>
                <xsd:element ref="ns3:b6db62fdefd74bd188b0c1cc54de5bcf" minOccurs="0"/>
                <xsd:element ref="ns3:UN_x0020_LanguagesTaxHTField0" minOccurs="0"/>
                <xsd:element ref="ns3:c4e2ab2cc9354bbf9064eeb465a566ea" minOccurs="0"/>
                <xsd:element ref="ns3:UNDPFocusAreasTaxHTField0" minOccurs="0"/>
                <xsd:element ref="ns4:o4086b1782a74105bb5269035bccc8e9" minOccurs="0"/>
                <xsd:element ref="ns4:Project_x0020_Number" minOccurs="0"/>
                <xsd:element ref="ns4:idff2b682fce4d0680503cd9036a3260" minOccurs="0"/>
                <xsd:element ref="ns3:UndpIsTemplate" minOccurs="0"/>
                <xsd:element ref="ns4:gc6531b704974d528487414686b72f6f" minOccurs="0"/>
                <xsd:element ref="ns4:Project_x0020_Manager" minOccurs="0"/>
                <xsd:element ref="ns2:_Publisher" minOccurs="0"/>
                <xsd:element ref="ns4:_dlc_DocId" minOccurs="0"/>
                <xsd:element ref="ns4:_dlc_DocIdUrl" minOccurs="0"/>
                <xsd:element ref="ns4:_dlc_DocIdPersistId" minOccurs="0"/>
                <xsd:element ref="ns4:Document_x0020_Coverage_x0020_Period_x0020_Start_x0020_Date" minOccurs="0"/>
                <xsd:element ref="ns4:Document_x0020_Coverage_x0020_Period_x0020_End_x0020_Date" minOccurs="0"/>
                <xsd:element ref="ns1:RatedBy" minOccurs="0"/>
                <xsd:element ref="ns1:Ratings" minOccurs="0"/>
                <xsd:element ref="ns1:LikesCount" minOccurs="0"/>
                <xsd:element ref="ns1:LikedB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edBy" ma:index="52" nillable="true" ma:displayName="Rated By" ma:description="Users rated the item." ma:hidden="true" ma:list="UserInfo" ma:internalName="Rat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Ratings" ma:index="53" nillable="true" ma:displayName="User ratings" ma:description="User ratings for the item" ma:hidden="true" ma:internalName="Ratings">
      <xsd:simpleType>
        <xsd:restriction base="dms:Note"/>
      </xsd:simpleType>
    </xsd:element>
    <xsd:element name="LikesCount" ma:index="54" nillable="true" ma:displayName="Number of Likes" ma:internalName="LikesCount">
      <xsd:simpleType>
        <xsd:restriction base="dms:Unknown"/>
      </xsd:simpleType>
    </xsd:element>
    <xsd:element name="LikedBy" ma:index="55" nillable="true" ma:displayName="Liked By" ma:hidden="true" ma:list="UserInfo" ma:internalName="Lik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Publisher" ma:index="46" nillable="true" ma:displayName="Publisher" ma:description="The person who published the document" ma:hidden="true" ma:internalName="_Publish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ed4137b-41b2-488b-8250-6d369ec27664" elementFormDefault="qualified">
    <xsd:import namespace="http://schemas.microsoft.com/office/2006/documentManagement/types"/>
    <xsd:import namespace="http://schemas.microsoft.com/office/infopath/2007/PartnerControls"/>
    <xsd:element name="UndpClassificationLevel" ma:index="4" nillable="true" ma:displayName="Classification Level" ma:default="Internal Use Only" ma:description="re: UNDP Information Classification &amp; Handling Standard" ma:format="Dropdown" ma:internalName="UndpClassificationLevel">
      <xsd:simpleType>
        <xsd:restriction base="dms:Choice">
          <xsd:enumeration value="Internal Use Only"/>
          <xsd:enumeration value="Confidential"/>
          <xsd:enumeration value="Highly Confidential"/>
          <xsd:enumeration value="Public"/>
        </xsd:restriction>
      </xsd:simpleType>
    </xsd:element>
    <xsd:element name="UndpProjectNo" ma:index="8" nillable="true" ma:displayName="Project No" ma:description="If applicable, the Atlas Project Number that this document relates to." ma:internalName="UndpProjectNo" ma:readOnly="false">
      <xsd:simpleType>
        <xsd:restriction base="dms:Text">
          <xsd:maxLength value="12"/>
        </xsd:restriction>
      </xsd:simpleType>
    </xsd:element>
    <xsd:element name="UndpDocStatus" ma:index="10" nillable="true" ma:displayName="Document Status" ma:default="Draft" ma:description="The status of the document" ma:format="Dropdown" ma:internalName="UndpDocStatus">
      <xsd:simpleType>
        <xsd:restriction base="dms:Choice">
          <xsd:enumeration value="Draft"/>
          <xsd:enumeration value="Reviewed"/>
          <xsd:enumeration value="Approved"/>
          <xsd:enumeration value="Not Approved"/>
          <xsd:enumeration value="Final"/>
          <xsd:enumeration value="Expired"/>
        </xsd:restriction>
      </xsd:simpleType>
    </xsd:element>
    <xsd:element name="UndpOUCode" ma:index="11" nillable="true" ma:displayName="Unit Code" ma:description="The Atlas Unit Code of the authoring Unit" ma:format="Dropdown" ma:internalName="UndpOUCode">
      <xsd:simpleType>
        <xsd:restriction base="dms:Choice">
          <xsd:enumeration value="ABW"/>
          <xsd:enumeration value="AFG"/>
          <xsd:enumeration value="AGO"/>
          <xsd:enumeration value="AIA"/>
          <xsd:enumeration value="ALB"/>
          <xsd:enumeration value="ANT"/>
          <xsd:enumeration value="ARE"/>
          <xsd:enumeration value="ARG"/>
          <xsd:enumeration value="ARM"/>
          <xsd:enumeration value="ATG"/>
          <xsd:enumeration value="AZE"/>
          <xsd:enumeration value="BDI"/>
          <xsd:enumeration value="BEN"/>
          <xsd:enumeration value="BFA"/>
          <xsd:enumeration value="BGD"/>
          <xsd:enumeration value="BGR"/>
          <xsd:enumeration value="BHR"/>
          <xsd:enumeration value="BHS"/>
          <xsd:enumeration value="BIH"/>
          <xsd:enumeration value="BLR"/>
          <xsd:enumeration value="BLZ"/>
          <xsd:enumeration value="BMU"/>
          <xsd:enumeration value="BOL"/>
          <xsd:enumeration value="BRA"/>
          <xsd:enumeration value="BRB"/>
          <xsd:enumeration value="BRC"/>
          <xsd:enumeration value="BTN"/>
          <xsd:enumeration value="BWA"/>
          <xsd:enumeration value="CAF"/>
          <xsd:enumeration value="CHL"/>
          <xsd:enumeration value="CHN"/>
          <xsd:enumeration value="CIV"/>
          <xsd:enumeration value="CMR"/>
          <xsd:enumeration value="COD"/>
          <xsd:enumeration value="COG"/>
          <xsd:enumeration value="COK"/>
          <xsd:enumeration value="COL"/>
          <xsd:enumeration value="COM"/>
          <xsd:enumeration value="CPV"/>
          <xsd:enumeration value="CRC"/>
          <xsd:enumeration value="CRI"/>
          <xsd:enumeration value="CUB"/>
          <xsd:enumeration value="CUR"/>
          <xsd:enumeration value="CYM"/>
          <xsd:enumeration value="CYP"/>
          <xsd:enumeration value="DJI"/>
          <xsd:enumeration value="DMA"/>
          <xsd:enumeration value="DOM"/>
          <xsd:enumeration value="DZA"/>
          <xsd:enumeration value="ECU"/>
          <xsd:enumeration value="EGY"/>
          <xsd:enumeration value="ERI"/>
          <xsd:enumeration value="ETH"/>
          <xsd:enumeration value="FJI"/>
          <xsd:enumeration value="FSM"/>
          <xsd:enumeration value="GAB"/>
          <xsd:enumeration value="GEO"/>
          <xsd:enumeration value="GHA"/>
          <xsd:enumeration value="GIN"/>
          <xsd:enumeration value="GMB"/>
          <xsd:enumeration value="GNB"/>
          <xsd:enumeration value="GNQ"/>
          <xsd:enumeration value="GRD"/>
          <xsd:enumeration value="GTM"/>
          <xsd:enumeration value="GUY"/>
          <xsd:enumeration value="HND"/>
          <xsd:enumeration value="HRV"/>
          <xsd:enumeration value="HTI"/>
          <xsd:enumeration value="IDN"/>
          <xsd:enumeration value="IND"/>
          <xsd:enumeration value="IRN"/>
          <xsd:enumeration value="IRQ"/>
          <xsd:enumeration value="JAM"/>
          <xsd:enumeration value="JOR"/>
          <xsd:enumeration value="KAZ"/>
          <xsd:enumeration value="KEN"/>
          <xsd:enumeration value="KGZ"/>
          <xsd:enumeration value="KHM"/>
          <xsd:enumeration value="KIR"/>
          <xsd:enumeration value="KNA"/>
          <xsd:enumeration value="KOR"/>
          <xsd:enumeration value="KOS"/>
          <xsd:enumeration value="KWT"/>
          <xsd:enumeration value="LAO"/>
          <xsd:enumeration value="LBN"/>
          <xsd:enumeration value="LBR"/>
          <xsd:enumeration value="LBY"/>
          <xsd:enumeration value="LCA"/>
          <xsd:enumeration value="LKA"/>
          <xsd:enumeration value="LSO"/>
          <xsd:enumeration value="LTU"/>
          <xsd:enumeration value="LVA"/>
          <xsd:enumeration value="MAR"/>
          <xsd:enumeration value="MDA"/>
          <xsd:enumeration value="MDG"/>
          <xsd:enumeration value="MDV"/>
          <xsd:enumeration value="MEX"/>
          <xsd:enumeration value="MHL"/>
          <xsd:enumeration value="MKD"/>
          <xsd:enumeration value="MLI"/>
          <xsd:enumeration value="MMR"/>
          <xsd:enumeration value="MNE"/>
          <xsd:enumeration value="MNG"/>
          <xsd:enumeration value="MOZ"/>
          <xsd:enumeration value="MRT"/>
          <xsd:enumeration value="MSR"/>
          <xsd:enumeration value="MUS"/>
          <xsd:enumeration value="MWI"/>
          <xsd:enumeration value="MYS"/>
          <xsd:enumeration value="NAM"/>
          <xsd:enumeration value="NER"/>
          <xsd:enumeration value="NGA"/>
          <xsd:enumeration value="NIC"/>
          <xsd:enumeration value="NIU"/>
          <xsd:enumeration value="NPL"/>
          <xsd:enumeration value="NRU"/>
          <xsd:enumeration value="PAK"/>
          <xsd:enumeration value="PAL"/>
          <xsd:enumeration value="PAN"/>
          <xsd:enumeration value="PER"/>
          <xsd:enumeration value="PHL"/>
          <xsd:enumeration value="PLW"/>
          <xsd:enumeration value="PNG"/>
          <xsd:enumeration value="POL"/>
          <xsd:enumeration value="PRK"/>
          <xsd:enumeration value="PRY"/>
          <xsd:enumeration value="PSC"/>
          <xsd:enumeration value="QAT"/>
          <xsd:enumeration value="R11"/>
          <xsd:enumeration value="R12"/>
          <xsd:enumeration value="R44"/>
          <xsd:enumeration value="R45"/>
          <xsd:enumeration value="R46"/>
          <xsd:enumeration value="R47"/>
          <xsd:enumeration value="RJB"/>
          <xsd:enumeration value="ROU"/>
          <xsd:enumeration value="RUS"/>
          <xsd:enumeration value="RWA"/>
          <xsd:enumeration value="SAU"/>
          <xsd:enumeration value="SDN"/>
          <xsd:enumeration value="SEN"/>
          <xsd:enumeration value="SLB"/>
          <xsd:enumeration value="SLE"/>
          <xsd:enumeration value="SLV"/>
          <xsd:enumeration value="SOM"/>
          <xsd:enumeration value="SRB"/>
          <xsd:enumeration value="SSD"/>
          <xsd:enumeration value="STP"/>
          <xsd:enumeration value="SUR"/>
          <xsd:enumeration value="SVK"/>
          <xsd:enumeration value="SWZ"/>
          <xsd:enumeration value="SYC"/>
          <xsd:enumeration value="SYR"/>
          <xsd:enumeration value="TCA"/>
          <xsd:enumeration value="TCD"/>
          <xsd:enumeration value="TGO"/>
          <xsd:enumeration value="THA"/>
          <xsd:enumeration value="TJK"/>
          <xsd:enumeration value="TKL"/>
          <xsd:enumeration value="TKM"/>
          <xsd:enumeration value="TLS"/>
          <xsd:enumeration value="TON"/>
          <xsd:enumeration value="TTO"/>
          <xsd:enumeration value="TUN"/>
          <xsd:enumeration value="TUR"/>
          <xsd:enumeration value="TUV"/>
          <xsd:enumeration value="TZA"/>
          <xsd:enumeration value="UGA"/>
          <xsd:enumeration value="UKR"/>
          <xsd:enumeration value="UNV"/>
          <xsd:enumeration value="URY"/>
          <xsd:enumeration value="UZB"/>
          <xsd:enumeration value="VCT"/>
          <xsd:enumeration value="VEN"/>
          <xsd:enumeration value="VGB"/>
          <xsd:enumeration value="VNM"/>
          <xsd:enumeration value="VUT"/>
          <xsd:enumeration value="WSM"/>
          <xsd:enumeration value="YEM"/>
          <xsd:enumeration value="ZAF"/>
          <xsd:enumeration value="ZMB"/>
          <xsd:enumeration value="ZWE"/>
          <xsd:enumeration value="H01"/>
          <xsd:enumeration value="H02"/>
          <xsd:enumeration value="H03"/>
          <xsd:enumeration value="H04"/>
          <xsd:enumeration value="H05"/>
          <xsd:enumeration value="H10"/>
          <xsd:enumeration value="H11"/>
          <xsd:enumeration value="H13"/>
          <xsd:enumeration value="H13"/>
          <xsd:enumeration value="H14"/>
          <xsd:enumeration value="H15"/>
          <xsd:enumeration value="H17"/>
          <xsd:enumeration value="H18"/>
          <xsd:enumeration value="H19"/>
          <xsd:enumeration value="H20"/>
          <xsd:enumeration value="H21"/>
          <xsd:enumeration value="H22"/>
          <xsd:enumeration value="H23"/>
          <xsd:enumeration value="H24"/>
          <xsd:enumeration value="H25"/>
          <xsd:enumeration value="H26"/>
          <xsd:enumeration value="H27"/>
          <xsd:enumeration value="H28"/>
          <xsd:enumeration value="H30"/>
          <xsd:enumeration value="H31"/>
          <xsd:enumeration value="H35"/>
          <xsd:enumeration value="H42"/>
          <xsd:enumeration value="H43"/>
          <xsd:enumeration value="H45"/>
          <xsd:enumeration value="H46"/>
          <xsd:enumeration value="H48"/>
          <xsd:enumeration value="H49"/>
          <xsd:enumeration value="H51"/>
          <xsd:enumeration value="H54"/>
          <xsd:enumeration value="H56"/>
          <xsd:enumeration value="H57"/>
          <xsd:enumeration value="H58"/>
          <xsd:enumeration value="H59"/>
          <xsd:enumeration value="H61"/>
          <xsd:enumeration value="H62"/>
          <xsd:enumeration value="H70"/>
          <xsd:enumeration value="H71"/>
        </xsd:restriction>
      </xsd:simpleType>
    </xsd:element>
    <xsd:element name="UndpDocFormat" ma:index="12" nillable="true" ma:displayName="Document Medium" ma:description="The medium/format from which this document originated (i.e. Fax, Paper, eDocument etc.)" ma:format="Dropdown" ma:internalName="UndpDocFormat">
      <xsd:simpleType>
        <xsd:restriction base="dms:Choice">
          <xsd:enumeration value="E-Document"/>
          <xsd:enumeration value="Letter/Paper"/>
          <xsd:enumeration value="E-Mail"/>
          <xsd:enumeration value="Fax/Telecopy"/>
          <xsd:enumeration value="Audio"/>
          <xsd:enumeration value="Database"/>
          <xsd:enumeration value="Image/Picture"/>
          <xsd:enumeration value="Instant Message"/>
          <xsd:enumeration value="Social Media"/>
        </xsd:restriction>
      </xsd:simpleType>
    </xsd:element>
    <xsd:element name="UndpDocID" ma:index="14" nillable="true" ma:displayName="Doc ID" ma:description="The Unique ID number for this document. Reserve for System Use." ma:internalName="UndpDocID">
      <xsd:simpleType>
        <xsd:restriction base="dms:Text">
          <xsd:maxLength value="35"/>
        </xsd:restriction>
      </xsd:simpleType>
    </xsd:element>
    <xsd:element name="TaxCatchAll" ma:index="23" nillable="true" ma:displayName="Taxonomy Catch All Column" ma:hidden="true" ma:list="{ebf97bad-dcbe-4f0d-9a23-b800605d6ac9}" ma:internalName="TaxCatchAll" ma:showField="CatchAllData"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TaxCatchAllLabel" ma:index="24" nillable="true" ma:displayName="Taxonomy Catch All Column1" ma:hidden="true" ma:list="{ebf97bad-dcbe-4f0d-9a23-b800605d6ac9}" ma:internalName="TaxCatchAllLabel" ma:readOnly="true" ma:showField="CatchAllDataLabel" ma:web="f1161f5b-24a3-4c2d-bc81-44cb9325e8ee">
      <xsd:complexType>
        <xsd:complexContent>
          <xsd:extension base="dms:MultiChoiceLookup">
            <xsd:sequence>
              <xsd:element name="Value" type="dms:Lookup" maxOccurs="unbounded" minOccurs="0" nillable="true"/>
            </xsd:sequence>
          </xsd:extension>
        </xsd:complexContent>
      </xsd:complexType>
    </xsd:element>
    <xsd:element name="UndpDocTypeMMTaxHTField0" ma:index="25" nillable="true" ma:taxonomy="true" ma:internalName="UndpDocTypeMMTaxHTField0" ma:taxonomyFieldName="UndpDocTypeMM" ma:displayName="Document Type" ma:default="" ma:fieldId="{ef94467a-fb76-4b42-91a0-5b5bdb6c8d34}" ma:sspId="28e6c43a-9e99-4bdd-9574-a0fa4ea3b61e" ma:termSetId="9ee71e91-19a9-476b-852f-3c2a633960f8" ma:anchorId="00000000-0000-0000-0000-000000000000" ma:open="false" ma:isKeyword="false">
      <xsd:complexType>
        <xsd:sequence>
          <xsd:element ref="pc:Terms" minOccurs="0" maxOccurs="1"/>
        </xsd:sequence>
      </xsd:complexType>
    </xsd:element>
    <xsd:element name="UNDPCountryTaxHTField0" ma:index="27" nillable="true" ma:taxonomy="true" ma:internalName="UNDPCountryTaxHTField0" ma:taxonomyFieldName="UNDPCountry" ma:displayName="Applies To Unit/Office/Country" ma:default="" ma:fieldId="{81e4cc14-7d66-47aa-92fc-e5e3ceab8cf9}" ma:taxonomyMulti="true" ma:sspId="28e6c43a-9e99-4bdd-9574-a0fa4ea3b61e" ma:termSetId="442a42f2-fc2a-49a0-9036-6cd97a005fbd" ma:anchorId="00000000-0000-0000-0000-000000000000" ma:open="false" ma:isKeyword="false">
      <xsd:complexType>
        <xsd:sequence>
          <xsd:element ref="pc:Terms" minOccurs="0" maxOccurs="1"/>
        </xsd:sequence>
      </xsd:complexType>
    </xsd:element>
    <xsd:element name="UNDPDocumentCategoryTaxHTField0" ma:index="30" nillable="true" ma:taxonomy="true" ma:internalName="UNDPDocumentCategoryTaxHTField0" ma:taxonomyFieldName="UNDPDocumentCategory" ma:displayName="Document Category" ma:readOnly="false" ma:default="" ma:fieldId="{30683383-b7b1-438d-8f61-9bf6b516a9e8}" ma:sspId="28e6c43a-9e99-4bdd-9574-a0fa4ea3b61e" ma:termSetId="353ae5a2-1c9c-42f6-bb56-cf3ba72fb601" ma:anchorId="00000000-0000-0000-0000-000000000000" ma:open="false" ma:isKeyword="false">
      <xsd:complexType>
        <xsd:sequence>
          <xsd:element ref="pc:Terms" minOccurs="0" maxOccurs="1"/>
        </xsd:sequence>
      </xsd:complexType>
    </xsd:element>
    <xsd:element name="b6db62fdefd74bd188b0c1cc54de5bcf" ma:index="32" nillable="true" ma:taxonomy="true" ma:internalName="b6db62fdefd74bd188b0c1cc54de5bcf" ma:taxonomyFieldName="UndpUnitMM" ma:displayName="Responsible Unit/Office" ma:readOnly="false" ma:default="" ma:fieldId="{b6db62fd-efd7-4bd1-88b0-c1cc54de5bcf}" ma:taxonomyMulti="true" ma:sspId="28e6c43a-9e99-4bdd-9574-a0fa4ea3b61e" ma:termSetId="41041907-3ad1-4549-b766-200fd229bd1c" ma:anchorId="00000000-0000-0000-0000-000000000000" ma:open="false" ma:isKeyword="false">
      <xsd:complexType>
        <xsd:sequence>
          <xsd:element ref="pc:Terms" minOccurs="0" maxOccurs="1"/>
        </xsd:sequence>
      </xsd:complexType>
    </xsd:element>
    <xsd:element name="UN_x0020_LanguagesTaxHTField0" ma:index="33" nillable="true" ma:taxonomy="true" ma:internalName="UN_x0020_LanguagesTaxHTField0" ma:taxonomyFieldName="UN_x0020_Languages" ma:displayName="UN Languages" ma:readOnly="false" ma:default="1;#English|7f98b732-4b5b-4b70-ba90-a0eff09b5d2d" ma:fieldId="{41a2b052-e54a-4bfe-83da-6da45935c81e}" ma:sspId="28e6c43a-9e99-4bdd-9574-a0fa4ea3b61e" ma:termSetId="b4046108-c9b1-4d97-ad16-d3846fb24317" ma:anchorId="45d05d46-9bc9-40df-8618-9658690cf41e" ma:open="false" ma:isKeyword="false">
      <xsd:complexType>
        <xsd:sequence>
          <xsd:element ref="pc:Terms" minOccurs="0" maxOccurs="1"/>
        </xsd:sequence>
      </xsd:complexType>
    </xsd:element>
    <xsd:element name="c4e2ab2cc9354bbf9064eeb465a566ea" ma:index="34" nillable="true" ma:taxonomy="true" ma:internalName="c4e2ab2cc9354bbf9064eeb465a566ea" ma:taxonomyFieldName="eRegFilingCodeMM" ma:displayName="eFiling Code" ma:readOnly="false" ma:default="" ma:fieldId="{c4e2ab2c-c935-4bbf-9064-eeb465a566ea}" ma:sspId="28e6c43a-9e99-4bdd-9574-a0fa4ea3b61e" ma:termSetId="3f69c20a-3173-4973-84b2-95ebea5be078" ma:anchorId="f37a81ce-dd31-4fa3-b388-af2156d559de" ma:open="false" ma:isKeyword="false">
      <xsd:complexType>
        <xsd:sequence>
          <xsd:element ref="pc:Terms" minOccurs="0" maxOccurs="1"/>
        </xsd:sequence>
      </xsd:complexType>
    </xsd:element>
    <xsd:element name="UNDPFocusAreasTaxHTField0" ma:index="35" nillable="true" ma:taxonomy="true" ma:internalName="UNDPFocusAreasTaxHTField0" ma:taxonomyFieldName="UNDPFocusAreas" ma:displayName="Focus Area" ma:readOnly="false" ma:default="" ma:fieldId="{c0f5d6bc-94c2-4efb-8cb3-448ca9792810}" ma:taxonomyMulti="true" ma:sspId="28e6c43a-9e99-4bdd-9574-a0fa4ea3b61e" ma:termSetId="5595b894-23d9-4524-8855-5c6c69b8bcc7" ma:anchorId="00000000-0000-0000-0000-000000000000" ma:open="false" ma:isKeyword="false">
      <xsd:complexType>
        <xsd:sequence>
          <xsd:element ref="pc:Terms" minOccurs="0" maxOccurs="1"/>
        </xsd:sequence>
      </xsd:complexType>
    </xsd:element>
    <xsd:element name="UndpIsTemplate" ma:index="43" nillable="true" ma:displayName="Template" ma:default="No" ma:description="Is this document a template or model upon which other documents should be based?" ma:format="RadioButtons" ma:hidden="true" ma:internalName="UndpIsTemplate" ma:readOnly="false">
      <xsd:simpleType>
        <xsd:restriction base="dms:Choice">
          <xsd:enumeration value="Yes"/>
          <xsd:enumeration value="No"/>
        </xsd:restriction>
      </xsd:simpleType>
    </xsd:element>
  </xsd:schema>
  <xsd:schema xmlns:xsd="http://www.w3.org/2001/XMLSchema" xmlns:xs="http://www.w3.org/2001/XMLSchema" xmlns:dms="http://schemas.microsoft.com/office/2006/documentManagement/types" xmlns:pc="http://schemas.microsoft.com/office/infopath/2007/PartnerControls" targetNamespace="f1161f5b-24a3-4c2d-bc81-44cb9325e8ee" elementFormDefault="qualified">
    <xsd:import namespace="http://schemas.microsoft.com/office/2006/documentManagement/types"/>
    <xsd:import namespace="http://schemas.microsoft.com/office/infopath/2007/PartnerControls"/>
    <xsd:element name="UNDPPOPPFunctionalArea" ma:index="5" nillable="true" ma:displayName="Functional Area" ma:description="The Functional Area (as defined in POPP) of this document" ma:format="Dropdown" ma:internalName="UNDPPOPPFunctionalArea" ma:readOnly="false">
      <xsd:simpleType>
        <xsd:restriction base="dms:Choice">
          <xsd:enumeration value="Administrative Services"/>
          <xsd:enumeration value="Contract and Procurement"/>
          <xsd:enumeration value="Ethics"/>
          <xsd:enumeration value="Financial Resources"/>
          <xsd:enumeration value="Human Resources"/>
          <xsd:enumeration value="Information and Communications Technology"/>
          <xsd:enumeration value="Management of Crisis and Special Development Situations"/>
          <xsd:enumeration value="Partnerships"/>
          <xsd:enumeration value="Programme and Project"/>
          <xsd:enumeration value="Results &amp; Accountability"/>
          <xsd:enumeration value="Prescriptive Content"/>
          <xsd:enumeration value="Security"/>
        </xsd:restriction>
      </xsd:simpleType>
    </xsd:element>
    <xsd:element name="Outcome1" ma:index="9" nillable="true" ma:displayName="Output No" ma:internalName="Outcome1" ma:readOnly="false">
      <xsd:simpleType>
        <xsd:restriction base="dms:Text">
          <xsd:maxLength value="8"/>
        </xsd:restriction>
      </xsd:simpleType>
    </xsd:element>
    <xsd:element name="PDC_x0020_Document_x0020_Category" ma:index="15" nillable="true" ma:displayName="PDC Document Category" ma:default="Project" ma:format="Dropdown" ma:internalName="PDC_x0020_Document_x0020_Category" ma:readOnly="false">
      <xsd:simpleType>
        <xsd:restriction base="dms:Choice">
          <xsd:enumeration value="Project"/>
          <xsd:enumeration value="Proposal"/>
        </xsd:restriction>
      </xsd:simpleType>
    </xsd:element>
    <xsd:element name="UNDPPublishedDate" ma:index="19" nillable="true" ma:displayName="Published Date" ma:description="The date the document was published" ma:format="DateOnly" ma:hidden="true" ma:internalName="UNDPPublishedDate" ma:readOnly="false">
      <xsd:simpleType>
        <xsd:restriction base="dms:DateTime"/>
      </xsd:simpleType>
    </xsd:element>
    <xsd:element name="UNDPSummary" ma:index="21" nillable="true" ma:displayName="Summary" ma:description="A brief description or summary of the document that will displayed in search results." ma:hidden="true" ma:internalName="UNDPSummary" ma:readOnly="false">
      <xsd:simpleType>
        <xsd:restriction base="dms:Note"/>
      </xsd:simpleType>
    </xsd:element>
    <xsd:element name="o4086b1782a74105bb5269035bccc8e9" ma:index="39" nillable="true" ma:taxonomy="true" ma:internalName="o4086b1782a74105bb5269035bccc8e9" ma:taxonomyFieldName="Atlas_x0020_Document_x0020_Status" ma:displayName="PDC Document Status" ma:indexed="true" ma:default="763;#Draft|121d40a5-e62e-4d42-82e4-d6d12003de0a" ma:fieldId="{84086b17-82a7-4105-bb52-69035bccc8e9}" ma:sspId="28e6c43a-9e99-4bdd-9574-a0fa4ea3b61e" ma:termSetId="25903f6f-cbc1-40ed-9940-25d83ada12cd" ma:anchorId="00000000-0000-0000-0000-000000000000" ma:open="false" ma:isKeyword="false">
      <xsd:complexType>
        <xsd:sequence>
          <xsd:element ref="pc:Terms" minOccurs="0" maxOccurs="1"/>
        </xsd:sequence>
      </xsd:complexType>
    </xsd:element>
    <xsd:element name="Project_x0020_Number" ma:index="40" nillable="true" ma:displayName="Project Number" ma:hidden="true" ma:internalName="Project_x0020_Number" ma:readOnly="false">
      <xsd:simpleType>
        <xsd:restriction base="dms:Text">
          <xsd:maxLength value="8"/>
        </xsd:restriction>
      </xsd:simpleType>
    </xsd:element>
    <xsd:element name="idff2b682fce4d0680503cd9036a3260" ma:index="41" nillable="true" ma:taxonomy="true" ma:internalName="idff2b682fce4d0680503cd9036a3260" ma:taxonomyFieldName="Atlas_x0020_Document_x0020_Type" ma:displayName="PDC Document Type" ma:default="" ma:fieldId="{2dff2b68-2fce-4d06-8050-3cd9036a3260}" ma:sspId="28e6c43a-9e99-4bdd-9574-a0fa4ea3b61e" ma:termSetId="30d68b81-e6e1-44c0-83ea-00369bf2f000" ma:anchorId="00000000-0000-0000-0000-000000000000" ma:open="false" ma:isKeyword="false">
      <xsd:complexType>
        <xsd:sequence>
          <xsd:element ref="pc:Terms" minOccurs="0" maxOccurs="1"/>
        </xsd:sequence>
      </xsd:complexType>
    </xsd:element>
    <xsd:element name="gc6531b704974d528487414686b72f6f" ma:index="44" nillable="true" ma:taxonomy="true" ma:internalName="gc6531b704974d528487414686b72f6f" ma:taxonomyFieldName="Operating_x0020_Unit0" ma:displayName="Operating Unit" ma:default="" ma:fieldId="{0c6531b7-0497-4d52-8487-414686b72f6f}" ma:sspId="28e6c43a-9e99-4bdd-9574-a0fa4ea3b61e" ma:termSetId="4a12f052-e370-4dc7-89e6-088c48edbf4d" ma:anchorId="00000000-0000-0000-0000-000000000000" ma:open="false" ma:isKeyword="false">
      <xsd:complexType>
        <xsd:sequence>
          <xsd:element ref="pc:Terms" minOccurs="0" maxOccurs="1"/>
        </xsd:sequence>
      </xsd:complexType>
    </xsd:element>
    <xsd:element name="Project_x0020_Manager" ma:index="45" nillable="true" ma:displayName="Project Manager" ma:hidden="true" ma:internalName="Project_x0020_Manager" ma:readOnly="false">
      <xsd:simpleType>
        <xsd:restriction base="dms:Text">
          <xsd:maxLength value="50"/>
        </xsd:restriction>
      </xsd:simpleType>
    </xsd:element>
    <xsd:element name="_dlc_DocId" ma:index="47" nillable="true" ma:displayName="Document ID Value" ma:description="The value of the document ID assigned to this item." ma:internalName="_dlc_DocId" ma:readOnly="true">
      <xsd:simpleType>
        <xsd:restriction base="dms:Text"/>
      </xsd:simpleType>
    </xsd:element>
    <xsd:element name="_dlc_DocIdUrl" ma:index="4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49" nillable="true" ma:displayName="Persist ID" ma:description="Keep ID on add." ma:hidden="true" ma:internalName="_dlc_DocIdPersistId" ma:readOnly="true">
      <xsd:simpleType>
        <xsd:restriction base="dms:Boolean"/>
      </xsd:simpleType>
    </xsd:element>
    <xsd:element name="Document_x0020_Coverage_x0020_Period_x0020_Start_x0020_Date" ma:index="50" nillable="true" ma:displayName="Document Coverage Period Start Date" ma:description="The period start date of the document covers or is valid (E.g. project start date specified in a project document, start date of the period covered by a project review report, a donor report, etc.)" ma:format="DateOnly" ma:internalName="Document_x0020_Coverage_x0020_Period_x0020_Start_x0020_Date">
      <xsd:simpleType>
        <xsd:restriction base="dms:DateTime"/>
      </xsd:simpleType>
    </xsd:element>
    <xsd:element name="Document_x0020_Coverage_x0020_Period_x0020_End_x0020_Date" ma:index="51" nillable="true" ma:displayName="Document Coverage Period End Date" ma:description="The period end date of the document covers or is valid (E.g. End date specified in a project document, period end date of review report, signed or published date if period is not relevant, such as MoU or Tender)" ma:format="DateOnly" ma:internalName="Document_x0020_Coverage_x0020_Period_x0020_End_x0020_Date" ma:readOnly="false">
      <xsd:simpleType>
        <xsd:restriction base="dms:DateTime"/>
      </xsd:simpleType>
    </xsd:element>
    <xsd:element name="SharedWithUsers" ma:index="5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29" ma:displayName="Content Type"/>
        <xsd:element ref="dc:title" minOccurs="0" maxOccurs="1" ma:index="1"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8e6c43a-9e99-4bdd-9574-a0fa4ea3b61e" ContentTypeId="0x010100F075C04BA242A84ABD3293E3AD35CDA4" PreviousValue="false"/>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125CC15-489F-4C2F-924D-19A3C3F4DC15}">
  <ds:schemaRefs>
    <ds:schemaRef ds:uri="http://schemas.microsoft.com/sharepoint/v3/contenttype/forms"/>
  </ds:schemaRefs>
</ds:datastoreItem>
</file>

<file path=customXml/itemProps2.xml><?xml version="1.0" encoding="utf-8"?>
<ds:datastoreItem xmlns:ds="http://schemas.openxmlformats.org/officeDocument/2006/customXml" ds:itemID="{070EE7D2-0B68-4771-9F87-26FBC2C1701A}">
  <ds:schemaRefs>
    <ds:schemaRef ds:uri="http://purl.org/dc/terms/"/>
    <ds:schemaRef ds:uri="52640bb4-440f-4648-899e-d53b7c6212b6"/>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dcmitype/"/>
    <ds:schemaRef ds:uri="http://schemas.microsoft.com/office/infopath/2007/PartnerControls"/>
    <ds:schemaRef ds:uri="e20b5410-cf8e-499b-8b0a-884761a2c80a"/>
    <ds:schemaRef ds:uri="http://www.w3.org/XML/1998/namespace"/>
  </ds:schemaRefs>
</ds:datastoreItem>
</file>

<file path=customXml/itemProps3.xml><?xml version="1.0" encoding="utf-8"?>
<ds:datastoreItem xmlns:ds="http://schemas.openxmlformats.org/officeDocument/2006/customXml" ds:itemID="{1F5F5CA2-FD98-4000-B078-CED69248876A}"/>
</file>

<file path=customXml/itemProps4.xml><?xml version="1.0" encoding="utf-8"?>
<ds:datastoreItem xmlns:ds="http://schemas.openxmlformats.org/officeDocument/2006/customXml" ds:itemID="{ED8954E8-0C16-4867-9C11-E0B70E37761A}"/>
</file>

<file path=customXml/itemProps5.xml><?xml version="1.0" encoding="utf-8"?>
<ds:datastoreItem xmlns:ds="http://schemas.openxmlformats.org/officeDocument/2006/customXml" ds:itemID="{B3C7A352-964F-4AD4-B4D2-C4FCB21D2BD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AWP 2022 Master Sheet </vt:lpstr>
      <vt:lpstr>M&amp;E Plan</vt:lpstr>
      <vt:lpstr>Procurement Plan</vt:lpstr>
      <vt:lpstr>HR Plan</vt:lpstr>
      <vt:lpstr>Budget by IA(LoAs)</vt:lpstr>
      <vt:lpstr>Fund Distribution</vt:lpstr>
      <vt:lpstr>DPC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Yosief Abraha</dc:creator>
  <cp:lastModifiedBy>Aigul Zakirova</cp:lastModifiedBy>
  <cp:lastPrinted>2021-11-16T14:58:46Z</cp:lastPrinted>
  <dcterms:created xsi:type="dcterms:W3CDTF">2018-03-03T07:04:23Z</dcterms:created>
  <dcterms:modified xsi:type="dcterms:W3CDTF">2022-02-16T09:21:25Z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0x010100F075C04BA242A84ABD3293E3AD35CDA400AB50428DC784B44FAACCAA5FAE40C0590045B5E632B552204ABF0E616DD66BDA0F</vt:lpwstr>
  </property>
  <property fmtid="{D5CDD505-2E9C-101B-9397-08002B2CF9AE}" pid="3" name="UNDPCountry">
    <vt:lpwstr>1114;#Countries|2f9ec5a1-3eec-45d6-8645-ed5d87180aba</vt:lpwstr>
  </property>
  <property fmtid="{D5CDD505-2E9C-101B-9397-08002B2CF9AE}" pid="4" name="UndpDocTypeMM">
    <vt:lpwstr/>
  </property>
  <property fmtid="{D5CDD505-2E9C-101B-9397-08002B2CF9AE}" pid="5" name="UNDPDocumentCategory">
    <vt:lpwstr/>
  </property>
  <property fmtid="{D5CDD505-2E9C-101B-9397-08002B2CF9AE}" pid="6" name="UN Languages">
    <vt:lpwstr>1;#English|7f98b732-4b5b-4b70-ba90-a0eff09b5d2d</vt:lpwstr>
  </property>
  <property fmtid="{D5CDD505-2E9C-101B-9397-08002B2CF9AE}" pid="7" name="Operating Unit0">
    <vt:lpwstr>1120;#SOM|cdea0762-6493-4acc-bf3b-f5b75277c37e</vt:lpwstr>
  </property>
  <property fmtid="{D5CDD505-2E9C-101B-9397-08002B2CF9AE}" pid="8" name="Atlas Document Status">
    <vt:lpwstr>763;#Draft|121d40a5-e62e-4d42-82e4-d6d12003de0a</vt:lpwstr>
  </property>
  <property fmtid="{D5CDD505-2E9C-101B-9397-08002B2CF9AE}" pid="9" name="Atlas Document Type">
    <vt:lpwstr>1113;#Annual/Multi-Year Workplan|32cd623a-3734-435b-a6ba-7b0d4a2fa8e7</vt:lpwstr>
  </property>
  <property fmtid="{D5CDD505-2E9C-101B-9397-08002B2CF9AE}" pid="10" name="eRegFilingCodeMM">
    <vt:lpwstr/>
  </property>
  <property fmtid="{D5CDD505-2E9C-101B-9397-08002B2CF9AE}" pid="11" name="UndpUnitMM">
    <vt:lpwstr/>
  </property>
  <property fmtid="{D5CDD505-2E9C-101B-9397-08002B2CF9AE}" pid="12" name="UNDPFocusAreas">
    <vt:lpwstr>386;#Projects|5a938f3e-b5a4-495e-a088-c020b8c0a099</vt:lpwstr>
  </property>
  <property fmtid="{D5CDD505-2E9C-101B-9397-08002B2CF9AE}" pid="13" name="_dlc_DocIdItemGuid">
    <vt:lpwstr>07b250ab-6cf2-4630-92d3-37212e52b808</vt:lpwstr>
  </property>
  <property fmtid="{D5CDD505-2E9C-101B-9397-08002B2CF9AE}" pid="14" name="URL">
    <vt:lpwstr/>
  </property>
  <property fmtid="{D5CDD505-2E9C-101B-9397-08002B2CF9AE}" pid="15" name="DocumentSetDescription">
    <vt:lpwstr/>
  </property>
  <property fmtid="{D5CDD505-2E9C-101B-9397-08002B2CF9AE}" pid="16" name="UnitTaxHTField0">
    <vt:lpwstr/>
  </property>
  <property fmtid="{D5CDD505-2E9C-101B-9397-08002B2CF9AE}" pid="17" name="Unit">
    <vt:lpwstr/>
  </property>
</Properties>
</file>